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L30" i="1"/>
  <c r="H30" i="1"/>
  <c r="AV30" i="1" s="1"/>
  <c r="BM29" i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V23" i="1"/>
  <c r="N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N22" i="1"/>
  <c r="L22" i="1"/>
  <c r="BM21" i="1"/>
  <c r="BL21" i="1"/>
  <c r="BJ21" i="1"/>
  <c r="BK21" i="1" s="1"/>
  <c r="AU21" i="1" s="1"/>
  <c r="AW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W21" i="1"/>
  <c r="V21" i="1"/>
  <c r="U21" i="1" s="1"/>
  <c r="N21" i="1"/>
  <c r="I21" i="1"/>
  <c r="BM20" i="1"/>
  <c r="BL20" i="1"/>
  <c r="BJ20" i="1"/>
  <c r="BK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J19" i="1"/>
  <c r="BK19" i="1" s="1"/>
  <c r="Q19" i="1" s="1"/>
  <c r="BG19" i="1"/>
  <c r="BF19" i="1"/>
  <c r="BE19" i="1"/>
  <c r="BD19" i="1"/>
  <c r="BH19" i="1" s="1"/>
  <c r="BI19" i="1" s="1"/>
  <c r="BC19" i="1"/>
  <c r="AX19" i="1" s="1"/>
  <c r="AZ19" i="1"/>
  <c r="AU19" i="1"/>
  <c r="AS19" i="1"/>
  <c r="AW19" i="1" s="1"/>
  <c r="AL19" i="1"/>
  <c r="AM19" i="1" s="1"/>
  <c r="AG19" i="1"/>
  <c r="AE19" i="1" s="1"/>
  <c r="H19" i="1" s="1"/>
  <c r="AV19" i="1" s="1"/>
  <c r="AY19" i="1" s="1"/>
  <c r="AF19" i="1"/>
  <c r="W19" i="1"/>
  <c r="V19" i="1"/>
  <c r="N19" i="1"/>
  <c r="L19" i="1"/>
  <c r="I19" i="1"/>
  <c r="G19" i="1"/>
  <c r="AU29" i="1" l="1"/>
  <c r="Q29" i="1"/>
  <c r="AW29" i="1"/>
  <c r="U23" i="1"/>
  <c r="L26" i="1"/>
  <c r="Q23" i="1"/>
  <c r="U19" i="1"/>
  <c r="U22" i="1"/>
  <c r="BK22" i="1"/>
  <c r="BK24" i="1"/>
  <c r="Q24" i="1" s="1"/>
  <c r="Q27" i="1"/>
  <c r="R19" i="1"/>
  <c r="S19" i="1" s="1"/>
  <c r="Z19" i="1" s="1"/>
  <c r="L25" i="1"/>
  <c r="H25" i="1"/>
  <c r="AV25" i="1" s="1"/>
  <c r="AY25" i="1" s="1"/>
  <c r="G25" i="1"/>
  <c r="AF25" i="1"/>
  <c r="R29" i="1"/>
  <c r="S29" i="1" s="1"/>
  <c r="L29" i="1"/>
  <c r="H29" i="1"/>
  <c r="AV29" i="1" s="1"/>
  <c r="AY29" i="1" s="1"/>
  <c r="G29" i="1"/>
  <c r="AF29" i="1"/>
  <c r="AU30" i="1"/>
  <c r="AY30" i="1" s="1"/>
  <c r="Q30" i="1"/>
  <c r="Y19" i="1"/>
  <c r="Q21" i="1"/>
  <c r="AF23" i="1"/>
  <c r="I23" i="1"/>
  <c r="L23" i="1"/>
  <c r="H23" i="1"/>
  <c r="AV23" i="1" s="1"/>
  <c r="AY23" i="1" s="1"/>
  <c r="R23" i="1"/>
  <c r="S23" i="1" s="1"/>
  <c r="Z23" i="1" s="1"/>
  <c r="I24" i="1"/>
  <c r="L24" i="1"/>
  <c r="H24" i="1"/>
  <c r="AV24" i="1" s="1"/>
  <c r="G24" i="1"/>
  <c r="BK28" i="1"/>
  <c r="G30" i="1"/>
  <c r="AF30" i="1"/>
  <c r="I30" i="1"/>
  <c r="Q20" i="1"/>
  <c r="AU20" i="1"/>
  <c r="G22" i="1"/>
  <c r="AF22" i="1"/>
  <c r="I22" i="1"/>
  <c r="AU26" i="1"/>
  <c r="AW26" i="1" s="1"/>
  <c r="Q26" i="1"/>
  <c r="I20" i="1"/>
  <c r="L20" i="1"/>
  <c r="H20" i="1"/>
  <c r="AV20" i="1" s="1"/>
  <c r="G20" i="1"/>
  <c r="AU24" i="1"/>
  <c r="AW24" i="1" s="1"/>
  <c r="G26" i="1"/>
  <c r="AF26" i="1"/>
  <c r="I26" i="1"/>
  <c r="AW20" i="1"/>
  <c r="L21" i="1"/>
  <c r="H21" i="1"/>
  <c r="AV21" i="1" s="1"/>
  <c r="AY21" i="1" s="1"/>
  <c r="G21" i="1"/>
  <c r="AF21" i="1"/>
  <c r="H22" i="1"/>
  <c r="AV22" i="1" s="1"/>
  <c r="AU22" i="1"/>
  <c r="AW22" i="1" s="1"/>
  <c r="Q22" i="1"/>
  <c r="Q25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Z29" i="1"/>
  <c r="Y22" i="1" l="1"/>
  <c r="R22" i="1"/>
  <c r="S22" i="1" s="1"/>
  <c r="Y26" i="1"/>
  <c r="O30" i="1"/>
  <c r="M30" i="1" s="1"/>
  <c r="P30" i="1" s="1"/>
  <c r="J30" i="1" s="1"/>
  <c r="K30" i="1" s="1"/>
  <c r="Y30" i="1"/>
  <c r="R21" i="1"/>
  <c r="S21" i="1" s="1"/>
  <c r="Y25" i="1"/>
  <c r="AY26" i="1"/>
  <c r="O19" i="1"/>
  <c r="M19" i="1" s="1"/>
  <c r="P19" i="1" s="1"/>
  <c r="J19" i="1" s="1"/>
  <c r="K19" i="1" s="1"/>
  <c r="R25" i="1"/>
  <c r="S25" i="1" s="1"/>
  <c r="O25" i="1" s="1"/>
  <c r="M25" i="1" s="1"/>
  <c r="P25" i="1" s="1"/>
  <c r="J25" i="1" s="1"/>
  <c r="K25" i="1" s="1"/>
  <c r="R30" i="1"/>
  <c r="S30" i="1" s="1"/>
  <c r="AY28" i="1"/>
  <c r="T27" i="1"/>
  <c r="X27" i="1" s="1"/>
  <c r="AA27" i="1"/>
  <c r="Z27" i="1"/>
  <c r="Y20" i="1"/>
  <c r="O20" i="1"/>
  <c r="M20" i="1" s="1"/>
  <c r="P20" i="1" s="1"/>
  <c r="J20" i="1" s="1"/>
  <c r="K20" i="1" s="1"/>
  <c r="AW30" i="1"/>
  <c r="R20" i="1"/>
  <c r="S20" i="1" s="1"/>
  <c r="Q28" i="1"/>
  <c r="AU28" i="1"/>
  <c r="AW28" i="1" s="1"/>
  <c r="Y24" i="1"/>
  <c r="T29" i="1"/>
  <c r="X29" i="1" s="1"/>
  <c r="AA29" i="1"/>
  <c r="T19" i="1"/>
  <c r="X19" i="1" s="1"/>
  <c r="AA19" i="1"/>
  <c r="AB19" i="1" s="1"/>
  <c r="Y28" i="1"/>
  <c r="O21" i="1"/>
  <c r="M21" i="1" s="1"/>
  <c r="P21" i="1" s="1"/>
  <c r="J21" i="1" s="1"/>
  <c r="K21" i="1" s="1"/>
  <c r="Y21" i="1"/>
  <c r="AY22" i="1"/>
  <c r="R24" i="1"/>
  <c r="S24" i="1" s="1"/>
  <c r="O24" i="1" s="1"/>
  <c r="M24" i="1" s="1"/>
  <c r="P24" i="1" s="1"/>
  <c r="J24" i="1" s="1"/>
  <c r="K24" i="1" s="1"/>
  <c r="AY20" i="1"/>
  <c r="R26" i="1"/>
  <c r="S26" i="1" s="1"/>
  <c r="O27" i="1"/>
  <c r="M27" i="1" s="1"/>
  <c r="P27" i="1" s="1"/>
  <c r="J27" i="1" s="1"/>
  <c r="K27" i="1" s="1"/>
  <c r="AY24" i="1"/>
  <c r="T23" i="1"/>
  <c r="X23" i="1" s="1"/>
  <c r="O23" i="1"/>
  <c r="M23" i="1" s="1"/>
  <c r="P23" i="1" s="1"/>
  <c r="J23" i="1" s="1"/>
  <c r="K23" i="1" s="1"/>
  <c r="AA23" i="1"/>
  <c r="AB23" i="1" s="1"/>
  <c r="O29" i="1"/>
  <c r="M29" i="1" s="1"/>
  <c r="P29" i="1" s="1"/>
  <c r="J29" i="1" s="1"/>
  <c r="K29" i="1" s="1"/>
  <c r="Y29" i="1"/>
  <c r="T20" i="1" l="1"/>
  <c r="X20" i="1" s="1"/>
  <c r="AA20" i="1"/>
  <c r="Z20" i="1"/>
  <c r="AA22" i="1"/>
  <c r="AB22" i="1" s="1"/>
  <c r="T22" i="1"/>
  <c r="X22" i="1" s="1"/>
  <c r="Z22" i="1"/>
  <c r="R28" i="1"/>
  <c r="S28" i="1" s="1"/>
  <c r="T25" i="1"/>
  <c r="X25" i="1" s="1"/>
  <c r="AA25" i="1"/>
  <c r="AB25" i="1" s="1"/>
  <c r="Z25" i="1"/>
  <c r="AA26" i="1"/>
  <c r="AB26" i="1" s="1"/>
  <c r="T26" i="1"/>
  <c r="X26" i="1" s="1"/>
  <c r="Z26" i="1"/>
  <c r="T21" i="1"/>
  <c r="X21" i="1" s="1"/>
  <c r="AA21" i="1"/>
  <c r="Z21" i="1"/>
  <c r="T24" i="1"/>
  <c r="X24" i="1" s="1"/>
  <c r="AA24" i="1"/>
  <c r="Z24" i="1"/>
  <c r="AB29" i="1"/>
  <c r="AB27" i="1"/>
  <c r="AA30" i="1"/>
  <c r="T30" i="1"/>
  <c r="X30" i="1" s="1"/>
  <c r="Z30" i="1"/>
  <c r="O26" i="1"/>
  <c r="M26" i="1" s="1"/>
  <c r="P26" i="1" s="1"/>
  <c r="J26" i="1" s="1"/>
  <c r="K26" i="1" s="1"/>
  <c r="O22" i="1"/>
  <c r="M22" i="1" s="1"/>
  <c r="P22" i="1" s="1"/>
  <c r="J22" i="1" s="1"/>
  <c r="K22" i="1" s="1"/>
  <c r="AB21" i="1" l="1"/>
  <c r="AB30" i="1"/>
  <c r="AB20" i="1"/>
  <c r="AB24" i="1"/>
  <c r="T28" i="1"/>
  <c r="X28" i="1" s="1"/>
  <c r="AA28" i="1"/>
  <c r="Z28" i="1"/>
  <c r="O28" i="1"/>
  <c r="M28" i="1" s="1"/>
  <c r="P28" i="1" s="1"/>
  <c r="J28" i="1" s="1"/>
  <c r="K28" i="1" s="1"/>
  <c r="AB28" i="1" l="1"/>
</calcChain>
</file>

<file path=xl/sharedStrings.xml><?xml version="1.0" encoding="utf-8"?>
<sst xmlns="http://schemas.openxmlformats.org/spreadsheetml/2006/main" count="643" uniqueCount="349">
  <si>
    <t>File opened</t>
  </si>
  <si>
    <t>2020-09-14 07:20:15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</si>
  <si>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</si>
  <si>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</si>
  <si>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</si>
  <si>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</si>
  <si>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</si>
  <si>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</si>
  <si>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</si>
  <si>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</si>
  <si>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</si>
  <si>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</si>
  <si>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</si>
  <si>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{"ssa_ref": "39980.7", "oxygen": "21", "flowmeterzero": "0.986842", "h2oaspan2b": "0.102472", "h2obspan2": "0", "tbzero": "0.120966", "co2aspanconc1": "993", "h2obspanconc1": "19.41", "h2obspan2b": "0.102394", "co2aspan2a": "0.195868", "flowazero": "0.27548", "h2obspanconc2": "0", "co2bspanconc1": "993", "h2obzero": "1.03183", "h2oaspan2a": "0.0954223", "co2aspan2b": "0.187145", "h2oaspanconc1": "19.41", "co2aspan2": "-0.0274214", "co2bzero": "0.94549", "co2bspan2b": "0.185713", "h2oazero": "1.03102", "ssb_ref": "35601.5", "co2aspan1": "0.960839", "h2oaspan2": "0", "co2bspanconc2": "298.9", "tazero": "0.0398865", "co2bspan2": "-0.0290863", "co2bspan1": "0.961123", "co2azero": "0.914258", "flowbzero": "0.30576", "chamberpressurezero": "2.6539", "h2oaspanconc2": "0", "co2bspan2a": "0.194368", "h2oaspan1": "1.07388", "co2aspanconc2": "298.9", "h2obspan1": "1.07787", "h2obspan2a": "0.0949969"}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</si>
  <si>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</si>
  <si>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</si>
  <si>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</si>
  <si>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</si>
  <si>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</si>
  <si>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</si>
  <si>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</si>
  <si>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</si>
  <si>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</si>
  <si>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07:20:15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</si>
  <si>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</si>
  <si>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</si>
  <si>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</si>
  <si>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</si>
  <si>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</si>
  <si>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</si>
  <si>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</si>
  <si>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</si>
  <si>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</si>
  <si>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</si>
  <si>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</si>
  <si>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</si>
  <si>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</si>
  <si>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</si>
  <si>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</si>
  <si>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</si>
  <si>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</si>
  <si>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</si>
  <si>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</si>
  <si>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</si>
  <si>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</si>
  <si>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</si>
  <si>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</si>
  <si>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</si>
  <si>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</si>
  <si>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</si>
  <si>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</si>
  <si>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</si>
  <si>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</si>
  <si>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</si>
  <si>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</si>
  <si>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</si>
  <si>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</si>
  <si>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</si>
  <si>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</si>
  <si>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</si>
  <si>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</si>
  <si>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</si>
  <si>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</si>
  <si>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</si>
  <si>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</si>
  <si>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</si>
  <si>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</si>
  <si>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</si>
  <si>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</si>
  <si>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</si>
  <si>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</si>
  <si>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</si>
  <si>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</si>
  <si>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</si>
  <si>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</si>
  <si>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</si>
  <si>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</si>
  <si>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</si>
  <si>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</si>
  <si>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</si>
  <si>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</si>
  <si>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</si>
  <si>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</si>
  <si>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</si>
  <si>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</si>
  <si>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</si>
  <si>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</si>
  <si>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</si>
  <si>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</si>
  <si>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</si>
  <si>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</si>
  <si>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</si>
  <si>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</si>
  <si>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</si>
  <si>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</si>
  <si>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</si>
  <si>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</si>
  <si>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</si>
  <si>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</si>
  <si>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</si>
  <si>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</si>
  <si>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</si>
  <si>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</si>
  <si>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</si>
  <si>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</si>
  <si>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</si>
  <si>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</si>
  <si>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</si>
  <si>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</si>
  <si>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</si>
  <si>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</si>
  <si>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</si>
  <si>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</si>
  <si>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</si>
  <si>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</si>
  <si>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</si>
  <si>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</si>
  <si>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</si>
  <si>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</si>
  <si>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</si>
  <si>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</si>
  <si>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</si>
  <si>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</si>
  <si>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</si>
  <si>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</si>
  <si>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</si>
  <si>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</si>
  <si>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</si>
  <si>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</si>
  <si>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</si>
  <si>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</si>
  <si>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</si>
  <si>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</si>
  <si>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</si>
  <si>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</si>
  <si>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</si>
  <si>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</si>
  <si>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</si>
  <si>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</si>
  <si>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</si>
  <si>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</si>
  <si>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</si>
  <si>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</si>
  <si>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</si>
  <si>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</si>
  <si>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</si>
  <si>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</si>
  <si>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</si>
  <si>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</si>
  <si>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</si>
  <si>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</si>
  <si>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</si>
  <si>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</si>
  <si>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</si>
  <si>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</si>
  <si>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</si>
  <si>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</si>
  <si>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</si>
  <si>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</si>
  <si>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</si>
  <si>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</si>
  <si>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</si>
  <si>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</si>
  <si>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</si>
  <si>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</si>
  <si>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</si>
  <si>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</si>
  <si>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</si>
  <si>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</si>
  <si>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</si>
  <si>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</si>
  <si>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</si>
  <si>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</si>
  <si>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</si>
  <si>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</si>
  <si>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</si>
  <si>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</si>
  <si>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</si>
  <si>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</si>
  <si>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</si>
  <si>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</si>
  <si>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</si>
  <si>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</si>
  <si>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</si>
  <si>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</si>
  <si>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</si>
  <si>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</si>
  <si>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</si>
  <si>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</si>
  <si>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</si>
  <si>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</si>
  <si>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</si>
  <si>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</si>
  <si>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</si>
  <si>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</si>
  <si>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</si>
  <si>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</si>
  <si>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</si>
  <si>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</si>
  <si>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</si>
  <si>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</si>
  <si>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</si>
  <si>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</si>
  <si>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</si>
  <si>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</si>
  <si>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</si>
  <si>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</si>
  <si>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</si>
  <si>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</si>
  <si>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</si>
  <si>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</si>
  <si>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</si>
  <si>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</si>
  <si>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</si>
  <si>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</si>
  <si>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</si>
  <si>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</si>
  <si>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</si>
  <si>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</si>
  <si>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</si>
  <si>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</si>
  <si>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</si>
  <si>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</si>
  <si>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</si>
  <si>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</si>
  <si>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</si>
  <si>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</si>
  <si>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</si>
  <si>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</si>
  <si>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</si>
  <si>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</si>
  <si>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</si>
  <si>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</si>
  <si>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</si>
  <si>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</si>
  <si>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</si>
  <si>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</si>
  <si>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</si>
  <si>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</si>
  <si>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</si>
  <si>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</si>
  <si>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</si>
  <si>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</si>
  <si>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</si>
  <si>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</si>
  <si>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</si>
  <si>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</si>
  <si>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</si>
  <si>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</si>
  <si>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</si>
  <si>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</si>
  <si>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</si>
  <si>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</si>
  <si>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</si>
  <si>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</si>
  <si>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</si>
  <si>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</si>
  <si>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</si>
  <si>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</si>
  <si>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</si>
  <si>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</si>
  <si>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</si>
  <si>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</si>
  <si>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</si>
  <si>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</si>
  <si>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</si>
  <si>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</si>
  <si>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</si>
  <si>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</si>
  <si>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</si>
  <si>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</si>
  <si>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</si>
  <si>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</si>
  <si>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</si>
  <si>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</si>
  <si>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</si>
  <si>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</si>
  <si>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</si>
  <si>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</si>
  <si>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</si>
  <si>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</si>
  <si>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</si>
  <si>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</si>
  <si>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</si>
  <si>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MPF-1910-20200911-17_20_52</t>
  </si>
  <si>
    <t>0: Broadleaf</t>
  </si>
  <si>
    <t>1/3</t>
  </si>
  <si>
    <t>20200914 08:06:22</t>
  </si>
  <si>
    <t>08:06:22</t>
  </si>
  <si>
    <t>MPF-1913-20200914-08_05_56</t>
  </si>
  <si>
    <t>DARK-1914-20200914-08_05_58</t>
  </si>
  <si>
    <t>08:05:55</t>
  </si>
  <si>
    <t>3/3</t>
  </si>
  <si>
    <t>20200914 08:08:23</t>
  </si>
  <si>
    <t>08:08:23</t>
  </si>
  <si>
    <t>MPF-1915-20200914-08_07_56</t>
  </si>
  <si>
    <t>DARK-1916-20200914-08_07_58</t>
  </si>
  <si>
    <t>08:07:25</t>
  </si>
  <si>
    <t>2/3</t>
  </si>
  <si>
    <t>20200914 08:10:23</t>
  </si>
  <si>
    <t>08:10:23</t>
  </si>
  <si>
    <t>MPF-1917-20200914-08_09_57</t>
  </si>
  <si>
    <t>DARK-1918-20200914-08_09_59</t>
  </si>
  <si>
    <t>08:09:18</t>
  </si>
  <si>
    <t>20200914 08:12:24</t>
  </si>
  <si>
    <t>08:12:24</t>
  </si>
  <si>
    <t>MPF-1919-20200914-08_11_57</t>
  </si>
  <si>
    <t>DARK-1920-20200914-08_11_59</t>
  </si>
  <si>
    <t>08:11:21</t>
  </si>
  <si>
    <t>20200914 08:14:24</t>
  </si>
  <si>
    <t>08:14:24</t>
  </si>
  <si>
    <t>MPF-1921-20200914-08_13_58</t>
  </si>
  <si>
    <t>DARK-1922-20200914-08_14_00</t>
  </si>
  <si>
    <t>08:13:27</t>
  </si>
  <si>
    <t>20200914 08:15:54</t>
  </si>
  <si>
    <t>08:15:54</t>
  </si>
  <si>
    <t>MPF-1923-20200914-08_15_28</t>
  </si>
  <si>
    <t>DARK-1924-20200914-08_15_30</t>
  </si>
  <si>
    <t>08:15:26</t>
  </si>
  <si>
    <t>20200914 08:17:55</t>
  </si>
  <si>
    <t>08:17:55</t>
  </si>
  <si>
    <t>MPF-1925-20200914-08_17_28</t>
  </si>
  <si>
    <t>DARK-1926-20200914-08_17_30</t>
  </si>
  <si>
    <t>08:16:59</t>
  </si>
  <si>
    <t>20200914 08:19:55</t>
  </si>
  <si>
    <t>08:19:55</t>
  </si>
  <si>
    <t>MPF-1927-20200914-08_19_29</t>
  </si>
  <si>
    <t>DARK-1928-20200914-08_19_31</t>
  </si>
  <si>
    <t>08:18:58</t>
  </si>
  <si>
    <t>20200914 08:21:56</t>
  </si>
  <si>
    <t>08:21:56</t>
  </si>
  <si>
    <t>MPF-1929-20200914-08_21_29</t>
  </si>
  <si>
    <t>DARK-1930-20200914-08_21_31</t>
  </si>
  <si>
    <t>08:20:58</t>
  </si>
  <si>
    <t>20200914 08:23:56</t>
  </si>
  <si>
    <t>08:23:56</t>
  </si>
  <si>
    <t>MPF-1931-20200914-08_23_30</t>
  </si>
  <si>
    <t>DARK-1932-20200914-08_23_32</t>
  </si>
  <si>
    <t>08:22:51</t>
  </si>
  <si>
    <t>20200914 08:25:57</t>
  </si>
  <si>
    <t>08:25:57</t>
  </si>
  <si>
    <t>MPF-1933-20200914-08_25_30</t>
  </si>
  <si>
    <t>-</t>
  </si>
  <si>
    <t>08:24:51</t>
  </si>
  <si>
    <t>20200914 08:50:36</t>
  </si>
  <si>
    <t>08:50:36</t>
  </si>
  <si>
    <t>MPF-1934-20200914-08_50_10</t>
  </si>
  <si>
    <t>08:50:57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</si>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</sst>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1600088782.5</v>
      </c>
      <c r="C19">
        <v>2595.5</v>
      </c>
      <c r="D19" t="s">
        <v>287</v>
      </c>
      <c r="E19" t="s">
        <v>288</v>
      </c>
      <c r="F19">
        <v>1600088782.5</v>
      </c>
      <c r="G19">
        <f t="shared" ref="G19:G30" si="0">BX19*AE19*(BT19-BU19)/(100*BN19*(1000-AE19*BT19))</f>
        <v>3.9302525450543024E-3</v>
      </c>
      <c r="H19">
        <f t="shared" ref="H19:H30" si="1">BX19*AE19*(BS19-BR19*(1000-AE19*BU19)/(1000-AE19*BT19))/(100*BN19)</f>
        <v>22.121003879508436</v>
      </c>
      <c r="I19">
        <f t="shared" ref="I19:I30" si="2">BR19 - IF(AE19&gt;1, H19*BN19*100/(AG19*CF19), 0)</f>
        <v>371.69799999999998</v>
      </c>
      <c r="J19">
        <f t="shared" ref="J19:J30" si="3">((P19-G19/2)*I19-H19)/(P19+G19/2)</f>
        <v>255.54903098214317</v>
      </c>
      <c r="K19">
        <f t="shared" ref="K19:K30" si="4">J19*(BY19+BZ19)/1000</f>
        <v>26.128135351571601</v>
      </c>
      <c r="L19">
        <f t="shared" ref="L19:L30" si="5">(BR19 - IF(AE19&gt;1, H19*BN19*100/(AG19*CF19), 0))*(BY19+BZ19)/1000</f>
        <v>38.003570651719997</v>
      </c>
      <c r="M19">
        <f t="shared" ref="M19:M30" si="6">2/((1/O19-1/N19)+SIGN(O19)*SQRT((1/O19-1/N19)*(1/O19-1/N19) + 4*BO19/((BO19+1)*(BO19+1))*(2*1/O19*1/N19-1/N19*1/N19)))</f>
        <v>0.33912798433913699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2.9664271223465408</v>
      </c>
      <c r="O19">
        <f t="shared" ref="O19:O30" si="8">G19*(1000-(1000*0.61365*EXP(17.502*S19/(240.97+S19))/(BY19+BZ19)+BT19)/2)/(1000*0.61365*EXP(17.502*S19/(240.97+S19))/(BY19+BZ19)-BT19)</f>
        <v>0.31896759272358749</v>
      </c>
      <c r="P19">
        <f t="shared" ref="P19:P30" si="9">1/((BO19+1)/(M19/1.6)+1/(N19/1.37)) + BO19/((BO19+1)/(M19/1.6) + BO19/(N19/1.37))</f>
        <v>0.2010661282397237</v>
      </c>
      <c r="Q19">
        <f t="shared" ref="Q19:Q30" si="10">(BK19*BM19)</f>
        <v>209.72873513711122</v>
      </c>
      <c r="R19">
        <f t="shared" ref="R19:R30" si="11">(CA19+(Q19+2*0.95*0.0000000567*(((CA19+$B$9)+273)^4-(CA19+273)^4)-44100*G19)/(1.84*29.3*N19+8*0.95*0.0000000567*(CA19+273)^3))</f>
        <v>24.938121730900065</v>
      </c>
      <c r="S19">
        <f t="shared" ref="S19:S30" si="12">($C$9*CB19+$D$9*CC19+$E$9*R19)</f>
        <v>24.012699999999999</v>
      </c>
      <c r="T19">
        <f t="shared" ref="T19:T30" si="13">0.61365*EXP(17.502*S19/(240.97+S19))</f>
        <v>2.9972600730881873</v>
      </c>
      <c r="U19">
        <f t="shared" ref="U19:U30" si="14">(V19/W19*100)</f>
        <v>56.482581733099124</v>
      </c>
      <c r="V19">
        <f t="shared" ref="V19:V30" si="15">BT19*(BY19+BZ19)/1000</f>
        <v>1.7667921321419999</v>
      </c>
      <c r="W19">
        <f t="shared" ref="W19:W30" si="16">0.61365*EXP(17.502*CA19/(240.97+CA19))</f>
        <v>3.1280300544524322</v>
      </c>
      <c r="X19">
        <f t="shared" ref="X19:X30" si="17">(T19-BT19*(BY19+BZ19)/1000)</f>
        <v>1.2304679409461874</v>
      </c>
      <c r="Y19">
        <f t="shared" ref="Y19:Y30" si="18">(-G19*44100)</f>
        <v>-173.32413723689473</v>
      </c>
      <c r="Z19">
        <f t="shared" ref="Z19:Z30" si="19">2*29.3*N19*0.92*(CA19-S19)</f>
        <v>114.01125895932022</v>
      </c>
      <c r="AA19">
        <f t="shared" ref="AA19:AA30" si="20">2*0.95*0.0000000567*(((CA19+$B$9)+273)^4-(S19+273)^4)</f>
        <v>8.0781818281674642</v>
      </c>
      <c r="AB19">
        <f t="shared" ref="AB19:AB30" si="21">Q19+AA19+Y19+Z19</f>
        <v>158.49403868770418</v>
      </c>
      <c r="AC19">
        <v>50</v>
      </c>
      <c r="AD19">
        <v>10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54409.877439723714</v>
      </c>
      <c r="AH19" t="s">
        <v>284</v>
      </c>
      <c r="AI19">
        <v>10184.4</v>
      </c>
      <c r="AJ19">
        <v>668.63279999999997</v>
      </c>
      <c r="AK19">
        <v>3168.53</v>
      </c>
      <c r="AL19">
        <f t="shared" ref="AL19:AL30" si="25">AK19-AJ19</f>
        <v>2499.8972000000003</v>
      </c>
      <c r="AM19">
        <f t="shared" ref="AM19:AM30" si="26">AL19/AK19</f>
        <v>0.7889769703932108</v>
      </c>
      <c r="AN19">
        <v>-1.26947487616929</v>
      </c>
      <c r="AO19" t="s">
        <v>289</v>
      </c>
      <c r="AP19">
        <v>10195</v>
      </c>
      <c r="AQ19">
        <v>804.59276923076902</v>
      </c>
      <c r="AR19">
        <v>1174.58</v>
      </c>
      <c r="AS19">
        <f t="shared" ref="AS19:AS30" si="27">1-AQ19/AR19</f>
        <v>0.3149953436711258</v>
      </c>
      <c r="AT19">
        <v>0.5</v>
      </c>
      <c r="AU19">
        <f t="shared" ref="AU19:AU30" si="28">BK19</f>
        <v>1093.1787001481757</v>
      </c>
      <c r="AV19">
        <f t="shared" ref="AV19:AV30" si="29">H19</f>
        <v>22.121003879508436</v>
      </c>
      <c r="AW19">
        <f t="shared" ref="AW19:AW30" si="30">AS19*AT19*AU19</f>
        <v>172.17310017356459</v>
      </c>
      <c r="AX19">
        <f t="shared" ref="AX19:AX30" si="31">BC19/AR19</f>
        <v>0.51341756202216959</v>
      </c>
      <c r="AY19">
        <f t="shared" ref="AY19:AY30" si="32">(AV19-AN19)/AU19</f>
        <v>2.1396756772252556E-2</v>
      </c>
      <c r="AZ19">
        <f t="shared" ref="AZ19:AZ30" si="33">(AK19-AR19)/AR19</f>
        <v>1.6975855199305288</v>
      </c>
      <c r="BA19" t="s">
        <v>290</v>
      </c>
      <c r="BB19">
        <v>571.53</v>
      </c>
      <c r="BC19">
        <f t="shared" ref="BC19:BC30" si="34">AR19-BB19</f>
        <v>603.04999999999995</v>
      </c>
      <c r="BD19">
        <f t="shared" ref="BD19:BD30" si="35">(AR19-AQ19)/(AR19-BB19)</f>
        <v>0.61352662427531868</v>
      </c>
      <c r="BE19">
        <f t="shared" ref="BE19:BE30" si="36">(AK19-AR19)/(AK19-BB19)</f>
        <v>0.76778975741239908</v>
      </c>
      <c r="BF19">
        <f t="shared" ref="BF19:BF30" si="37">(AR19-AQ19)/(AR19-AJ19)</f>
        <v>0.73127636790801676</v>
      </c>
      <c r="BG19">
        <f t="shared" ref="BG19:BG30" si="38">(AK19-AR19)/(AK19-AJ19)</f>
        <v>0.79761279783824712</v>
      </c>
      <c r="BH19">
        <f t="shared" ref="BH19:BH30" si="39">(BD19*BB19/AQ19)</f>
        <v>0.43580912603441713</v>
      </c>
      <c r="BI19">
        <f t="shared" ref="BI19:BI30" si="40">(1-BH19)</f>
        <v>0.56419087396558287</v>
      </c>
      <c r="BJ19">
        <f t="shared" ref="BJ19:BJ30" si="41">$B$13*CG19+$C$13*CH19+$F$13*CI19*(1-CL19)</f>
        <v>1299.97</v>
      </c>
      <c r="BK19">
        <f t="shared" ref="BK19:BK30" si="42">BJ19*BL19</f>
        <v>1093.1787001481757</v>
      </c>
      <c r="BL19">
        <f t="shared" ref="BL19:BL30" si="43">($B$13*$D$11+$C$13*$D$11+$F$13*((CV19+CN19)/MAX(CV19+CN19+CW19, 0.1)*$I$11+CW19/MAX(CV19+CN19+CW19, 0.1)*$J$11))/($B$13+$C$13+$F$13)</f>
        <v>0.84092609840855992</v>
      </c>
      <c r="BM19">
        <f t="shared" ref="BM19:BM30" si="44">($B$13*$K$11+$C$13*$K$11+$F$13*((CV19+CN19)/MAX(CV19+CN19+CW19, 0.1)*$P$11+CW19/MAX(CV19+CN19+CW19, 0.1)*$Q$11))/($B$13+$C$13+$F$13)</f>
        <v>0.19185219681711999</v>
      </c>
      <c r="BN19">
        <v>6</v>
      </c>
      <c r="BO19">
        <v>0.5</v>
      </c>
      <c r="BP19" t="s">
        <v>285</v>
      </c>
      <c r="BQ19">
        <v>1600088782.5</v>
      </c>
      <c r="BR19">
        <v>371.69799999999998</v>
      </c>
      <c r="BS19">
        <v>399.995</v>
      </c>
      <c r="BT19">
        <v>17.2803</v>
      </c>
      <c r="BU19">
        <v>12.6457</v>
      </c>
      <c r="BV19">
        <v>371.30099999999999</v>
      </c>
      <c r="BW19">
        <v>17.401499999999999</v>
      </c>
      <c r="BX19">
        <v>500.02199999999999</v>
      </c>
      <c r="BY19">
        <v>102.143</v>
      </c>
      <c r="BZ19">
        <v>0.10014000000000001</v>
      </c>
      <c r="CA19">
        <v>24.7256</v>
      </c>
      <c r="CB19">
        <v>24.012699999999999</v>
      </c>
      <c r="CC19">
        <v>999.9</v>
      </c>
      <c r="CD19">
        <v>0</v>
      </c>
      <c r="CE19">
        <v>0</v>
      </c>
      <c r="CF19">
        <v>9997.5</v>
      </c>
      <c r="CG19">
        <v>0</v>
      </c>
      <c r="CH19">
        <v>1.5289399999999999E-3</v>
      </c>
      <c r="CI19">
        <v>1299.97</v>
      </c>
      <c r="CJ19">
        <v>0.96900900000000001</v>
      </c>
      <c r="CK19">
        <v>3.0991000000000001E-2</v>
      </c>
      <c r="CL19">
        <v>0</v>
      </c>
      <c r="CM19">
        <v>804.46900000000005</v>
      </c>
      <c r="CN19">
        <v>4.9998399999999998</v>
      </c>
      <c r="CO19">
        <v>10428.299999999999</v>
      </c>
      <c r="CP19">
        <v>12115.4</v>
      </c>
      <c r="CQ19">
        <v>40.561999999999998</v>
      </c>
      <c r="CR19">
        <v>42.75</v>
      </c>
      <c r="CS19">
        <v>41.625</v>
      </c>
      <c r="CT19">
        <v>41.875</v>
      </c>
      <c r="CU19">
        <v>41.75</v>
      </c>
      <c r="CV19">
        <v>1254.8399999999999</v>
      </c>
      <c r="CW19">
        <v>40.130000000000003</v>
      </c>
      <c r="CX19">
        <v>0</v>
      </c>
      <c r="CY19">
        <v>2595.3000001907299</v>
      </c>
      <c r="CZ19">
        <v>0</v>
      </c>
      <c r="DA19">
        <v>804.59276923076902</v>
      </c>
      <c r="DB19">
        <v>-0.41538461316493402</v>
      </c>
      <c r="DC19">
        <v>-1.0290598440060501</v>
      </c>
      <c r="DD19">
        <v>10428.373076923101</v>
      </c>
      <c r="DE19">
        <v>15</v>
      </c>
      <c r="DF19">
        <v>1600088755.5</v>
      </c>
      <c r="DG19" t="s">
        <v>291</v>
      </c>
      <c r="DH19">
        <v>1600088748.5</v>
      </c>
      <c r="DI19">
        <v>1600088755.5</v>
      </c>
      <c r="DJ19">
        <v>3</v>
      </c>
      <c r="DK19">
        <v>1.2010000000000001</v>
      </c>
      <c r="DL19">
        <v>3.7999999999999999E-2</v>
      </c>
      <c r="DM19">
        <v>0.39800000000000002</v>
      </c>
      <c r="DN19">
        <v>-0.121</v>
      </c>
      <c r="DO19">
        <v>400</v>
      </c>
      <c r="DP19">
        <v>13</v>
      </c>
      <c r="DQ19">
        <v>0.04</v>
      </c>
      <c r="DR19">
        <v>0.02</v>
      </c>
      <c r="DS19">
        <v>-28.309190000000001</v>
      </c>
      <c r="DT19">
        <v>-0.35146041275790002</v>
      </c>
      <c r="DU19">
        <v>5.2201354388559801E-2</v>
      </c>
      <c r="DV19">
        <v>1</v>
      </c>
      <c r="DW19">
        <v>804.64860606060597</v>
      </c>
      <c r="DX19">
        <v>-0.57129806473459399</v>
      </c>
      <c r="DY19">
        <v>0.19283372322225401</v>
      </c>
      <c r="DZ19">
        <v>1</v>
      </c>
      <c r="EA19">
        <v>4.6252902499999999</v>
      </c>
      <c r="EB19">
        <v>7.0572945590994404E-2</v>
      </c>
      <c r="EC19">
        <v>7.5991047128921999E-3</v>
      </c>
      <c r="ED19">
        <v>1</v>
      </c>
      <c r="EE19">
        <v>3</v>
      </c>
      <c r="EF19">
        <v>3</v>
      </c>
      <c r="EG19" t="s">
        <v>292</v>
      </c>
      <c r="EH19">
        <v>100</v>
      </c>
      <c r="EI19">
        <v>100</v>
      </c>
      <c r="EJ19">
        <v>0.39700000000000002</v>
      </c>
      <c r="EK19">
        <v>-0.1212</v>
      </c>
      <c r="EL19">
        <v>0.397550000000024</v>
      </c>
      <c r="EM19">
        <v>0</v>
      </c>
      <c r="EN19">
        <v>0</v>
      </c>
      <c r="EO19">
        <v>0</v>
      </c>
      <c r="EP19">
        <v>-0.121255000000001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0.6</v>
      </c>
      <c r="EY19">
        <v>0.5</v>
      </c>
      <c r="EZ19">
        <v>2</v>
      </c>
      <c r="FA19">
        <v>437.53699999999998</v>
      </c>
      <c r="FB19">
        <v>509.63200000000001</v>
      </c>
      <c r="FC19">
        <v>22.6401</v>
      </c>
      <c r="FD19">
        <v>25.3141</v>
      </c>
      <c r="FE19">
        <v>30.000399999999999</v>
      </c>
      <c r="FF19">
        <v>25.2392</v>
      </c>
      <c r="FG19">
        <v>25.196100000000001</v>
      </c>
      <c r="FH19">
        <v>21.257300000000001</v>
      </c>
      <c r="FI19">
        <v>-30</v>
      </c>
      <c r="FJ19">
        <v>-30</v>
      </c>
      <c r="FK19">
        <v>22.64</v>
      </c>
      <c r="FL19">
        <v>400</v>
      </c>
      <c r="FM19">
        <v>0</v>
      </c>
      <c r="FN19">
        <v>102.71299999999999</v>
      </c>
      <c r="FO19">
        <v>102.218</v>
      </c>
    </row>
    <row r="20" spans="1:171" x14ac:dyDescent="0.35">
      <c r="A20">
        <v>3</v>
      </c>
      <c r="B20">
        <v>1600088903</v>
      </c>
      <c r="C20">
        <v>2716</v>
      </c>
      <c r="D20" t="s">
        <v>293</v>
      </c>
      <c r="E20" t="s">
        <v>294</v>
      </c>
      <c r="F20">
        <v>1600088903</v>
      </c>
      <c r="G20">
        <f t="shared" si="0"/>
        <v>3.8991871191241165E-3</v>
      </c>
      <c r="H20">
        <f t="shared" si="1"/>
        <v>21.961918359830335</v>
      </c>
      <c r="I20">
        <f t="shared" si="2"/>
        <v>371.887</v>
      </c>
      <c r="J20">
        <f t="shared" si="3"/>
        <v>258.32177128978947</v>
      </c>
      <c r="K20">
        <f t="shared" si="4"/>
        <v>26.412265506042207</v>
      </c>
      <c r="L20">
        <f t="shared" si="5"/>
        <v>38.023810897559308</v>
      </c>
      <c r="M20">
        <f t="shared" si="6"/>
        <v>0.34468647223513488</v>
      </c>
      <c r="N20">
        <f t="shared" si="7"/>
        <v>2.9704493257498923</v>
      </c>
      <c r="O20">
        <f t="shared" si="8"/>
        <v>0.32390788841621154</v>
      </c>
      <c r="P20">
        <f t="shared" si="9"/>
        <v>0.20420483967582051</v>
      </c>
      <c r="Q20">
        <f t="shared" si="10"/>
        <v>177.76386697605102</v>
      </c>
      <c r="R20">
        <f t="shared" si="11"/>
        <v>24.693274408324452</v>
      </c>
      <c r="S20">
        <f t="shared" si="12"/>
        <v>23.884499999999999</v>
      </c>
      <c r="T20">
        <f t="shared" si="13"/>
        <v>2.9742580298871277</v>
      </c>
      <c r="U20">
        <f t="shared" si="14"/>
        <v>56.873554852544771</v>
      </c>
      <c r="V20">
        <f t="shared" si="15"/>
        <v>1.7719981120701203</v>
      </c>
      <c r="W20">
        <f t="shared" si="16"/>
        <v>3.1156802430661377</v>
      </c>
      <c r="X20">
        <f t="shared" si="17"/>
        <v>1.2022599178170075</v>
      </c>
      <c r="Y20">
        <f t="shared" si="18"/>
        <v>-171.95415195337353</v>
      </c>
      <c r="Z20">
        <f t="shared" si="19"/>
        <v>124.09470535221226</v>
      </c>
      <c r="AA20">
        <f t="shared" si="20"/>
        <v>8.7721256884728529</v>
      </c>
      <c r="AB20">
        <f t="shared" si="21"/>
        <v>138.67654606336259</v>
      </c>
      <c r="AC20">
        <v>49</v>
      </c>
      <c r="AD20">
        <v>10</v>
      </c>
      <c r="AE20">
        <f t="shared" si="22"/>
        <v>1</v>
      </c>
      <c r="AF20">
        <f t="shared" si="23"/>
        <v>0</v>
      </c>
      <c r="AG20">
        <f t="shared" si="24"/>
        <v>54541.022933499</v>
      </c>
      <c r="AH20" t="s">
        <v>284</v>
      </c>
      <c r="AI20">
        <v>10184.4</v>
      </c>
      <c r="AJ20">
        <v>668.63279999999997</v>
      </c>
      <c r="AK20">
        <v>3168.53</v>
      </c>
      <c r="AL20">
        <f t="shared" si="25"/>
        <v>2499.8972000000003</v>
      </c>
      <c r="AM20">
        <f t="shared" si="26"/>
        <v>0.7889769703932108</v>
      </c>
      <c r="AN20">
        <v>-1.26947487616929</v>
      </c>
      <c r="AO20" t="s">
        <v>295</v>
      </c>
      <c r="AP20">
        <v>10196.9</v>
      </c>
      <c r="AQ20">
        <v>828.72108000000003</v>
      </c>
      <c r="AR20">
        <v>1309.77</v>
      </c>
      <c r="AS20">
        <f t="shared" si="27"/>
        <v>0.36727739984882835</v>
      </c>
      <c r="AT20">
        <v>0.5</v>
      </c>
      <c r="AU20">
        <f t="shared" si="28"/>
        <v>925.13190017198031</v>
      </c>
      <c r="AV20">
        <f t="shared" si="29"/>
        <v>21.961918359830335</v>
      </c>
      <c r="AW20">
        <f t="shared" si="30"/>
        <v>169.89001940618539</v>
      </c>
      <c r="AX20">
        <f t="shared" si="31"/>
        <v>0.55427288760622095</v>
      </c>
      <c r="AY20">
        <f t="shared" si="32"/>
        <v>2.5111438954467956E-2</v>
      </c>
      <c r="AZ20">
        <f t="shared" si="33"/>
        <v>1.4191499270864352</v>
      </c>
      <c r="BA20" t="s">
        <v>296</v>
      </c>
      <c r="BB20">
        <v>583.79999999999995</v>
      </c>
      <c r="BC20">
        <f t="shared" si="34"/>
        <v>725.97</v>
      </c>
      <c r="BD20">
        <f t="shared" si="35"/>
        <v>0.66262919955370048</v>
      </c>
      <c r="BE20">
        <f t="shared" si="36"/>
        <v>0.7191312051935792</v>
      </c>
      <c r="BF20">
        <f t="shared" si="37"/>
        <v>0.75030573799180578</v>
      </c>
      <c r="BG20">
        <f t="shared" si="38"/>
        <v>0.74353457414168866</v>
      </c>
      <c r="BH20">
        <f t="shared" si="39"/>
        <v>0.46679508466159719</v>
      </c>
      <c r="BI20">
        <f t="shared" si="40"/>
        <v>0.53320491533840286</v>
      </c>
      <c r="BJ20">
        <f t="shared" si="41"/>
        <v>1099.94</v>
      </c>
      <c r="BK20">
        <f t="shared" si="42"/>
        <v>925.13190017198031</v>
      </c>
      <c r="BL20">
        <f t="shared" si="43"/>
        <v>0.84107487696781669</v>
      </c>
      <c r="BM20">
        <f t="shared" si="44"/>
        <v>0.19214975393563344</v>
      </c>
      <c r="BN20">
        <v>6</v>
      </c>
      <c r="BO20">
        <v>0.5</v>
      </c>
      <c r="BP20" t="s">
        <v>285</v>
      </c>
      <c r="BQ20">
        <v>1600088903</v>
      </c>
      <c r="BR20">
        <v>371.887</v>
      </c>
      <c r="BS20">
        <v>399.983</v>
      </c>
      <c r="BT20">
        <v>17.3308</v>
      </c>
      <c r="BU20">
        <v>12.7326</v>
      </c>
      <c r="BV20">
        <v>371.47800000000001</v>
      </c>
      <c r="BW20">
        <v>17.4514</v>
      </c>
      <c r="BX20">
        <v>499.971</v>
      </c>
      <c r="BY20">
        <v>102.146</v>
      </c>
      <c r="BZ20">
        <v>9.9603899999999995E-2</v>
      </c>
      <c r="CA20">
        <v>24.659400000000002</v>
      </c>
      <c r="CB20">
        <v>23.884499999999999</v>
      </c>
      <c r="CC20">
        <v>999.9</v>
      </c>
      <c r="CD20">
        <v>0</v>
      </c>
      <c r="CE20">
        <v>0</v>
      </c>
      <c r="CF20">
        <v>10020</v>
      </c>
      <c r="CG20">
        <v>0</v>
      </c>
      <c r="CH20">
        <v>1.6245000000000001E-3</v>
      </c>
      <c r="CI20">
        <v>1099.94</v>
      </c>
      <c r="CJ20">
        <v>0.96400600000000003</v>
      </c>
      <c r="CK20">
        <v>3.5993700000000003E-2</v>
      </c>
      <c r="CL20">
        <v>0</v>
      </c>
      <c r="CM20">
        <v>829.77599999999995</v>
      </c>
      <c r="CN20">
        <v>4.9998399999999998</v>
      </c>
      <c r="CO20">
        <v>9084.84</v>
      </c>
      <c r="CP20">
        <v>10231.299999999999</v>
      </c>
      <c r="CQ20">
        <v>40.375</v>
      </c>
      <c r="CR20">
        <v>42.75</v>
      </c>
      <c r="CS20">
        <v>41.625</v>
      </c>
      <c r="CT20">
        <v>41.936999999999998</v>
      </c>
      <c r="CU20">
        <v>41.686999999999998</v>
      </c>
      <c r="CV20">
        <v>1055.53</v>
      </c>
      <c r="CW20">
        <v>39.409999999999997</v>
      </c>
      <c r="CX20">
        <v>0</v>
      </c>
      <c r="CY20">
        <v>120.200000047684</v>
      </c>
      <c r="CZ20">
        <v>0</v>
      </c>
      <c r="DA20">
        <v>828.72108000000003</v>
      </c>
      <c r="DB20">
        <v>6.5646153891293597</v>
      </c>
      <c r="DC20">
        <v>75.594615475131704</v>
      </c>
      <c r="DD20">
        <v>9076.4375999999993</v>
      </c>
      <c r="DE20">
        <v>15</v>
      </c>
      <c r="DF20">
        <v>1600088845</v>
      </c>
      <c r="DG20" t="s">
        <v>297</v>
      </c>
      <c r="DH20">
        <v>1600088837</v>
      </c>
      <c r="DI20">
        <v>1600088845</v>
      </c>
      <c r="DJ20">
        <v>4</v>
      </c>
      <c r="DK20">
        <v>1.0999999999999999E-2</v>
      </c>
      <c r="DL20">
        <v>1E-3</v>
      </c>
      <c r="DM20">
        <v>0.40899999999999997</v>
      </c>
      <c r="DN20">
        <v>-0.121</v>
      </c>
      <c r="DO20">
        <v>400</v>
      </c>
      <c r="DP20">
        <v>13</v>
      </c>
      <c r="DQ20">
        <v>0.1</v>
      </c>
      <c r="DR20">
        <v>0.02</v>
      </c>
      <c r="DS20">
        <v>-28.094852499999998</v>
      </c>
      <c r="DT20">
        <v>-0.18946153846149399</v>
      </c>
      <c r="DU20">
        <v>3.1749732183909897E-2</v>
      </c>
      <c r="DV20">
        <v>1</v>
      </c>
      <c r="DW20">
        <v>828.26023529411805</v>
      </c>
      <c r="DX20">
        <v>7.6105409974646197</v>
      </c>
      <c r="DY20">
        <v>0.77342131653580304</v>
      </c>
      <c r="DZ20">
        <v>0</v>
      </c>
      <c r="EA20">
        <v>4.5970117500000001</v>
      </c>
      <c r="EB20">
        <v>1.55197373358403E-2</v>
      </c>
      <c r="EC20">
        <v>1.8800410733545399E-3</v>
      </c>
      <c r="ED20">
        <v>1</v>
      </c>
      <c r="EE20">
        <v>2</v>
      </c>
      <c r="EF20">
        <v>3</v>
      </c>
      <c r="EG20" t="s">
        <v>298</v>
      </c>
      <c r="EH20">
        <v>100</v>
      </c>
      <c r="EI20">
        <v>100</v>
      </c>
      <c r="EJ20">
        <v>0.40899999999999997</v>
      </c>
      <c r="EK20">
        <v>-0.1206</v>
      </c>
      <c r="EL20">
        <v>0.408749999999998</v>
      </c>
      <c r="EM20">
        <v>0</v>
      </c>
      <c r="EN20">
        <v>0</v>
      </c>
      <c r="EO20">
        <v>0</v>
      </c>
      <c r="EP20">
        <v>-0.120609999999999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</v>
      </c>
      <c r="EZ20">
        <v>2</v>
      </c>
      <c r="FA20">
        <v>438.536</v>
      </c>
      <c r="FB20">
        <v>509.214</v>
      </c>
      <c r="FC20">
        <v>22.639800000000001</v>
      </c>
      <c r="FD20">
        <v>25.378900000000002</v>
      </c>
      <c r="FE20">
        <v>30.0002</v>
      </c>
      <c r="FF20">
        <v>25.305800000000001</v>
      </c>
      <c r="FG20">
        <v>25.264900000000001</v>
      </c>
      <c r="FH20">
        <v>21.264700000000001</v>
      </c>
      <c r="FI20">
        <v>-30</v>
      </c>
      <c r="FJ20">
        <v>-30</v>
      </c>
      <c r="FK20">
        <v>22.64</v>
      </c>
      <c r="FL20">
        <v>400</v>
      </c>
      <c r="FM20">
        <v>0</v>
      </c>
      <c r="FN20">
        <v>102.706</v>
      </c>
      <c r="FO20">
        <v>102.217</v>
      </c>
    </row>
    <row r="21" spans="1:171" x14ac:dyDescent="0.35">
      <c r="A21">
        <v>4</v>
      </c>
      <c r="B21">
        <v>1600089023.5</v>
      </c>
      <c r="C21">
        <v>2836.5</v>
      </c>
      <c r="D21" t="s">
        <v>299</v>
      </c>
      <c r="E21" t="s">
        <v>300</v>
      </c>
      <c r="F21">
        <v>1600089023.5</v>
      </c>
      <c r="G21">
        <f t="shared" si="0"/>
        <v>3.8490143504316511E-3</v>
      </c>
      <c r="H21">
        <f t="shared" si="1"/>
        <v>21.595894672082533</v>
      </c>
      <c r="I21">
        <f t="shared" si="2"/>
        <v>372.36399999999998</v>
      </c>
      <c r="J21">
        <f t="shared" si="3"/>
        <v>261.66300212387677</v>
      </c>
      <c r="K21">
        <f t="shared" si="4"/>
        <v>26.754791294010367</v>
      </c>
      <c r="L21">
        <f t="shared" si="5"/>
        <v>38.073862275287993</v>
      </c>
      <c r="M21">
        <f t="shared" si="6"/>
        <v>0.34809165655736063</v>
      </c>
      <c r="N21">
        <f t="shared" si="7"/>
        <v>2.9674136830815394</v>
      </c>
      <c r="O21">
        <f t="shared" si="8"/>
        <v>0.32689378249017392</v>
      </c>
      <c r="P21">
        <f t="shared" si="9"/>
        <v>0.20610549701170902</v>
      </c>
      <c r="Q21">
        <f t="shared" si="10"/>
        <v>145.82351618175568</v>
      </c>
      <c r="R21">
        <f t="shared" si="11"/>
        <v>24.466304249922381</v>
      </c>
      <c r="S21">
        <f t="shared" si="12"/>
        <v>23.751200000000001</v>
      </c>
      <c r="T21">
        <f t="shared" si="13"/>
        <v>2.950504761694952</v>
      </c>
      <c r="U21">
        <f t="shared" si="14"/>
        <v>57.132735629891641</v>
      </c>
      <c r="V21">
        <f t="shared" si="15"/>
        <v>1.7743889752512001</v>
      </c>
      <c r="W21">
        <f t="shared" si="16"/>
        <v>3.1057308138468449</v>
      </c>
      <c r="X21">
        <f t="shared" si="17"/>
        <v>1.1761157864437519</v>
      </c>
      <c r="Y21">
        <f t="shared" si="18"/>
        <v>-169.74153285403582</v>
      </c>
      <c r="Z21">
        <f t="shared" si="19"/>
        <v>136.73422778041456</v>
      </c>
      <c r="AA21">
        <f t="shared" si="20"/>
        <v>9.6663748220184029</v>
      </c>
      <c r="AB21">
        <f t="shared" si="21"/>
        <v>122.48258593015282</v>
      </c>
      <c r="AC21">
        <v>48</v>
      </c>
      <c r="AD21">
        <v>10</v>
      </c>
      <c r="AE21">
        <f t="shared" si="22"/>
        <v>1</v>
      </c>
      <c r="AF21">
        <f t="shared" si="23"/>
        <v>0</v>
      </c>
      <c r="AG21">
        <f t="shared" si="24"/>
        <v>54461.070298028157</v>
      </c>
      <c r="AH21" t="s">
        <v>284</v>
      </c>
      <c r="AI21">
        <v>10184.4</v>
      </c>
      <c r="AJ21">
        <v>668.63279999999997</v>
      </c>
      <c r="AK21">
        <v>3168.53</v>
      </c>
      <c r="AL21">
        <f t="shared" si="25"/>
        <v>2499.8972000000003</v>
      </c>
      <c r="AM21">
        <f t="shared" si="26"/>
        <v>0.7889769703932108</v>
      </c>
      <c r="AN21">
        <v>-1.26947487616929</v>
      </c>
      <c r="AO21" t="s">
        <v>301</v>
      </c>
      <c r="AP21">
        <v>10200.5</v>
      </c>
      <c r="AQ21">
        <v>868.38427999999999</v>
      </c>
      <c r="AR21">
        <v>1531.91</v>
      </c>
      <c r="AS21">
        <f t="shared" si="27"/>
        <v>0.43313622862961931</v>
      </c>
      <c r="AT21">
        <v>0.5</v>
      </c>
      <c r="AU21">
        <f t="shared" si="28"/>
        <v>757.03242414780357</v>
      </c>
      <c r="AV21">
        <f t="shared" si="29"/>
        <v>21.595894672082533</v>
      </c>
      <c r="AW21">
        <f t="shared" si="30"/>
        <v>163.94908457285899</v>
      </c>
      <c r="AX21">
        <f t="shared" si="31"/>
        <v>0.60037469564138879</v>
      </c>
      <c r="AY21">
        <f t="shared" si="32"/>
        <v>3.0203950080462567E-2</v>
      </c>
      <c r="AZ21">
        <f t="shared" si="33"/>
        <v>1.0683525794596289</v>
      </c>
      <c r="BA21" t="s">
        <v>302</v>
      </c>
      <c r="BB21">
        <v>612.19000000000005</v>
      </c>
      <c r="BC21">
        <f t="shared" si="34"/>
        <v>919.72</v>
      </c>
      <c r="BD21">
        <f t="shared" si="35"/>
        <v>0.72144317835863092</v>
      </c>
      <c r="BE21">
        <f t="shared" si="36"/>
        <v>0.64022000203415819</v>
      </c>
      <c r="BF21">
        <f t="shared" si="37"/>
        <v>0.76861258469469596</v>
      </c>
      <c r="BG21">
        <f t="shared" si="38"/>
        <v>0.65467492023271989</v>
      </c>
      <c r="BH21">
        <f t="shared" si="39"/>
        <v>0.50860006281938952</v>
      </c>
      <c r="BI21">
        <f t="shared" si="40"/>
        <v>0.49139993718061048</v>
      </c>
      <c r="BJ21">
        <f t="shared" si="41"/>
        <v>899.82299999999998</v>
      </c>
      <c r="BK21">
        <f t="shared" si="42"/>
        <v>757.03242414780357</v>
      </c>
      <c r="BL21">
        <f t="shared" si="43"/>
        <v>0.84131259608590092</v>
      </c>
      <c r="BM21">
        <f t="shared" si="44"/>
        <v>0.19262519217180185</v>
      </c>
      <c r="BN21">
        <v>6</v>
      </c>
      <c r="BO21">
        <v>0.5</v>
      </c>
      <c r="BP21" t="s">
        <v>285</v>
      </c>
      <c r="BQ21">
        <v>1600089023.5</v>
      </c>
      <c r="BR21">
        <v>372.36399999999998</v>
      </c>
      <c r="BS21">
        <v>400.00099999999998</v>
      </c>
      <c r="BT21">
        <v>17.3536</v>
      </c>
      <c r="BU21">
        <v>12.8146</v>
      </c>
      <c r="BV21">
        <v>371.928</v>
      </c>
      <c r="BW21">
        <v>17.475899999999999</v>
      </c>
      <c r="BX21">
        <v>499.96300000000002</v>
      </c>
      <c r="BY21">
        <v>102.149</v>
      </c>
      <c r="BZ21">
        <v>0.10004200000000001</v>
      </c>
      <c r="CA21">
        <v>24.605899999999998</v>
      </c>
      <c r="CB21">
        <v>23.751200000000001</v>
      </c>
      <c r="CC21">
        <v>999.9</v>
      </c>
      <c r="CD21">
        <v>0</v>
      </c>
      <c r="CE21">
        <v>0</v>
      </c>
      <c r="CF21">
        <v>10002.5</v>
      </c>
      <c r="CG21">
        <v>0</v>
      </c>
      <c r="CH21">
        <v>1.5289399999999999E-3</v>
      </c>
      <c r="CI21">
        <v>899.82299999999998</v>
      </c>
      <c r="CJ21">
        <v>0.95600399999999996</v>
      </c>
      <c r="CK21">
        <v>4.3996E-2</v>
      </c>
      <c r="CL21">
        <v>0</v>
      </c>
      <c r="CM21">
        <v>869.61300000000006</v>
      </c>
      <c r="CN21">
        <v>4.9998399999999998</v>
      </c>
      <c r="CO21">
        <v>7768.17</v>
      </c>
      <c r="CP21">
        <v>8344.91</v>
      </c>
      <c r="CQ21">
        <v>40.061999999999998</v>
      </c>
      <c r="CR21">
        <v>42.686999999999998</v>
      </c>
      <c r="CS21">
        <v>41.5</v>
      </c>
      <c r="CT21">
        <v>41.875</v>
      </c>
      <c r="CU21">
        <v>41.5</v>
      </c>
      <c r="CV21">
        <v>855.45</v>
      </c>
      <c r="CW21">
        <v>39.369999999999997</v>
      </c>
      <c r="CX21">
        <v>0</v>
      </c>
      <c r="CY21">
        <v>120.10000014305101</v>
      </c>
      <c r="CZ21">
        <v>0</v>
      </c>
      <c r="DA21">
        <v>868.38427999999999</v>
      </c>
      <c r="DB21">
        <v>9.5993076997844895</v>
      </c>
      <c r="DC21">
        <v>72.597692303783404</v>
      </c>
      <c r="DD21">
        <v>7761.5104000000001</v>
      </c>
      <c r="DE21">
        <v>15</v>
      </c>
      <c r="DF21">
        <v>1600088958.5</v>
      </c>
      <c r="DG21" t="s">
        <v>303</v>
      </c>
      <c r="DH21">
        <v>1600088953.5</v>
      </c>
      <c r="DI21">
        <v>1600088958.5</v>
      </c>
      <c r="DJ21">
        <v>5</v>
      </c>
      <c r="DK21">
        <v>2.7E-2</v>
      </c>
      <c r="DL21">
        <v>-2E-3</v>
      </c>
      <c r="DM21">
        <v>0.436</v>
      </c>
      <c r="DN21">
        <v>-0.122</v>
      </c>
      <c r="DO21">
        <v>400</v>
      </c>
      <c r="DP21">
        <v>13</v>
      </c>
      <c r="DQ21">
        <v>0.12</v>
      </c>
      <c r="DR21">
        <v>0.02</v>
      </c>
      <c r="DS21">
        <v>-27.593062499999998</v>
      </c>
      <c r="DT21">
        <v>-0.115111069418316</v>
      </c>
      <c r="DU21">
        <v>4.0775707765162802E-2</v>
      </c>
      <c r="DV21">
        <v>1</v>
      </c>
      <c r="DW21">
        <v>867.79233333333298</v>
      </c>
      <c r="DX21">
        <v>9.2154437554350199</v>
      </c>
      <c r="DY21">
        <v>0.91180535757419401</v>
      </c>
      <c r="DZ21">
        <v>0</v>
      </c>
      <c r="EA21">
        <v>4.5377507499999998</v>
      </c>
      <c r="EB21">
        <v>-5.4630393996683195E-4</v>
      </c>
      <c r="EC21">
        <v>1.0654749821089301E-3</v>
      </c>
      <c r="ED21">
        <v>1</v>
      </c>
      <c r="EE21">
        <v>2</v>
      </c>
      <c r="EF21">
        <v>3</v>
      </c>
      <c r="EG21" t="s">
        <v>298</v>
      </c>
      <c r="EH21">
        <v>100</v>
      </c>
      <c r="EI21">
        <v>100</v>
      </c>
      <c r="EJ21">
        <v>0.436</v>
      </c>
      <c r="EK21">
        <v>-0.12230000000000001</v>
      </c>
      <c r="EL21">
        <v>0.43599999999997902</v>
      </c>
      <c r="EM21">
        <v>0</v>
      </c>
      <c r="EN21">
        <v>0</v>
      </c>
      <c r="EO21">
        <v>0</v>
      </c>
      <c r="EP21">
        <v>-0.12233999999999901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1.1000000000000001</v>
      </c>
      <c r="EZ21">
        <v>2</v>
      </c>
      <c r="FA21">
        <v>439.06099999999998</v>
      </c>
      <c r="FB21">
        <v>508.77100000000002</v>
      </c>
      <c r="FC21">
        <v>22.64</v>
      </c>
      <c r="FD21">
        <v>25.425599999999999</v>
      </c>
      <c r="FE21">
        <v>30.000299999999999</v>
      </c>
      <c r="FF21">
        <v>25.358699999999999</v>
      </c>
      <c r="FG21">
        <v>25.319099999999999</v>
      </c>
      <c r="FH21">
        <v>21.266500000000001</v>
      </c>
      <c r="FI21">
        <v>-30</v>
      </c>
      <c r="FJ21">
        <v>-30</v>
      </c>
      <c r="FK21">
        <v>22.64</v>
      </c>
      <c r="FL21">
        <v>400</v>
      </c>
      <c r="FM21">
        <v>0</v>
      </c>
      <c r="FN21">
        <v>102.694</v>
      </c>
      <c r="FO21">
        <v>102.217</v>
      </c>
    </row>
    <row r="22" spans="1:171" x14ac:dyDescent="0.35">
      <c r="A22">
        <v>5</v>
      </c>
      <c r="B22">
        <v>1600089144</v>
      </c>
      <c r="C22">
        <v>2957</v>
      </c>
      <c r="D22" t="s">
        <v>304</v>
      </c>
      <c r="E22" t="s">
        <v>305</v>
      </c>
      <c r="F22">
        <v>1600089144</v>
      </c>
      <c r="G22">
        <f t="shared" si="0"/>
        <v>3.7817966541840711E-3</v>
      </c>
      <c r="H22">
        <f t="shared" si="1"/>
        <v>20.76434607944352</v>
      </c>
      <c r="I22">
        <f t="shared" si="2"/>
        <v>373.33499999999998</v>
      </c>
      <c r="J22">
        <f t="shared" si="3"/>
        <v>267.3083021994612</v>
      </c>
      <c r="K22">
        <f t="shared" si="4"/>
        <v>27.33357571805745</v>
      </c>
      <c r="L22">
        <f t="shared" si="5"/>
        <v>38.175321928783504</v>
      </c>
      <c r="M22">
        <f t="shared" si="6"/>
        <v>0.35016595203742651</v>
      </c>
      <c r="N22">
        <f t="shared" si="7"/>
        <v>2.9666345341294535</v>
      </c>
      <c r="O22">
        <f t="shared" si="8"/>
        <v>0.32871777450733197</v>
      </c>
      <c r="P22">
        <f t="shared" si="9"/>
        <v>0.20726607433513333</v>
      </c>
      <c r="Q22">
        <f t="shared" si="10"/>
        <v>113.92644161253394</v>
      </c>
      <c r="R22">
        <f t="shared" si="11"/>
        <v>24.190242513160527</v>
      </c>
      <c r="S22">
        <f t="shared" si="12"/>
        <v>23.599599999999999</v>
      </c>
      <c r="T22">
        <f t="shared" si="13"/>
        <v>2.9236922996452086</v>
      </c>
      <c r="U22">
        <f t="shared" si="14"/>
        <v>57.497258939619776</v>
      </c>
      <c r="V22">
        <f t="shared" si="15"/>
        <v>1.77430605500118</v>
      </c>
      <c r="W22">
        <f t="shared" si="16"/>
        <v>3.0858967674693005</v>
      </c>
      <c r="X22">
        <f t="shared" si="17"/>
        <v>1.1493862446440286</v>
      </c>
      <c r="Y22">
        <f t="shared" si="18"/>
        <v>-166.77723244951753</v>
      </c>
      <c r="Z22">
        <f t="shared" si="19"/>
        <v>143.81553114278526</v>
      </c>
      <c r="AA22">
        <f t="shared" si="20"/>
        <v>10.156383834829203</v>
      </c>
      <c r="AB22">
        <f t="shared" si="21"/>
        <v>101.12112414063087</v>
      </c>
      <c r="AC22">
        <v>48</v>
      </c>
      <c r="AD22">
        <v>10</v>
      </c>
      <c r="AE22">
        <f t="shared" si="22"/>
        <v>1</v>
      </c>
      <c r="AF22">
        <f t="shared" si="23"/>
        <v>0</v>
      </c>
      <c r="AG22">
        <f t="shared" si="24"/>
        <v>54457.754210701853</v>
      </c>
      <c r="AH22" t="s">
        <v>284</v>
      </c>
      <c r="AI22">
        <v>10184.4</v>
      </c>
      <c r="AJ22">
        <v>668.63279999999997</v>
      </c>
      <c r="AK22">
        <v>3168.53</v>
      </c>
      <c r="AL22">
        <f t="shared" si="25"/>
        <v>2499.8972000000003</v>
      </c>
      <c r="AM22">
        <f t="shared" si="26"/>
        <v>0.7889769703932108</v>
      </c>
      <c r="AN22">
        <v>-1.26947487616929</v>
      </c>
      <c r="AO22" t="s">
        <v>306</v>
      </c>
      <c r="AP22">
        <v>10205.5</v>
      </c>
      <c r="AQ22">
        <v>912.36576000000002</v>
      </c>
      <c r="AR22">
        <v>1866.54</v>
      </c>
      <c r="AS22">
        <f t="shared" si="27"/>
        <v>0.5111994599633547</v>
      </c>
      <c r="AT22">
        <v>0.5</v>
      </c>
      <c r="AU22">
        <f t="shared" si="28"/>
        <v>589.08720027158938</v>
      </c>
      <c r="AV22">
        <f t="shared" si="29"/>
        <v>20.76434607944352</v>
      </c>
      <c r="AW22">
        <f t="shared" si="30"/>
        <v>150.57052932508054</v>
      </c>
      <c r="AX22">
        <f t="shared" si="31"/>
        <v>0.65576414113814863</v>
      </c>
      <c r="AY22">
        <f t="shared" si="32"/>
        <v>3.7403326613537798E-2</v>
      </c>
      <c r="AZ22">
        <f t="shared" si="33"/>
        <v>0.69754197606266155</v>
      </c>
      <c r="BA22" t="s">
        <v>307</v>
      </c>
      <c r="BB22">
        <v>642.53</v>
      </c>
      <c r="BC22">
        <f t="shared" si="34"/>
        <v>1224.01</v>
      </c>
      <c r="BD22">
        <f t="shared" si="35"/>
        <v>0.77954774879290201</v>
      </c>
      <c r="BE22">
        <f t="shared" si="36"/>
        <v>0.51543547110055432</v>
      </c>
      <c r="BF22">
        <f t="shared" si="37"/>
        <v>0.79653435591671862</v>
      </c>
      <c r="BG22">
        <f t="shared" si="38"/>
        <v>0.52081741601214648</v>
      </c>
      <c r="BH22">
        <f t="shared" si="39"/>
        <v>0.54899343771066478</v>
      </c>
      <c r="BI22">
        <f t="shared" si="40"/>
        <v>0.45100656228933522</v>
      </c>
      <c r="BJ22">
        <f t="shared" si="41"/>
        <v>699.88</v>
      </c>
      <c r="BK22">
        <f t="shared" si="42"/>
        <v>589.08720027158938</v>
      </c>
      <c r="BL22">
        <f t="shared" si="43"/>
        <v>0.84169743423385346</v>
      </c>
      <c r="BM22">
        <f t="shared" si="44"/>
        <v>0.19339486846770723</v>
      </c>
      <c r="BN22">
        <v>6</v>
      </c>
      <c r="BO22">
        <v>0.5</v>
      </c>
      <c r="BP22" t="s">
        <v>285</v>
      </c>
      <c r="BQ22">
        <v>1600089144</v>
      </c>
      <c r="BR22">
        <v>373.33499999999998</v>
      </c>
      <c r="BS22">
        <v>399.947</v>
      </c>
      <c r="BT22">
        <v>17.351800000000001</v>
      </c>
      <c r="BU22">
        <v>12.892300000000001</v>
      </c>
      <c r="BV22">
        <v>372.91899999999998</v>
      </c>
      <c r="BW22">
        <v>17.470800000000001</v>
      </c>
      <c r="BX22">
        <v>499.99</v>
      </c>
      <c r="BY22">
        <v>102.155</v>
      </c>
      <c r="BZ22">
        <v>9.9870100000000003E-2</v>
      </c>
      <c r="CA22">
        <v>24.498799999999999</v>
      </c>
      <c r="CB22">
        <v>23.599599999999999</v>
      </c>
      <c r="CC22">
        <v>999.9</v>
      </c>
      <c r="CD22">
        <v>0</v>
      </c>
      <c r="CE22">
        <v>0</v>
      </c>
      <c r="CF22">
        <v>9997.5</v>
      </c>
      <c r="CG22">
        <v>0</v>
      </c>
      <c r="CH22">
        <v>1.5289399999999999E-3</v>
      </c>
      <c r="CI22">
        <v>699.88</v>
      </c>
      <c r="CJ22">
        <v>0.94301299999999999</v>
      </c>
      <c r="CK22">
        <v>5.6987299999999998E-2</v>
      </c>
      <c r="CL22">
        <v>0</v>
      </c>
      <c r="CM22">
        <v>913.55600000000004</v>
      </c>
      <c r="CN22">
        <v>4.9998399999999998</v>
      </c>
      <c r="CO22">
        <v>6323.31</v>
      </c>
      <c r="CP22">
        <v>6459.5</v>
      </c>
      <c r="CQ22">
        <v>39.625</v>
      </c>
      <c r="CR22">
        <v>42.561999999999998</v>
      </c>
      <c r="CS22">
        <v>41.25</v>
      </c>
      <c r="CT22">
        <v>41.75</v>
      </c>
      <c r="CU22">
        <v>41.186999999999998</v>
      </c>
      <c r="CV22">
        <v>655.28</v>
      </c>
      <c r="CW22">
        <v>39.6</v>
      </c>
      <c r="CX22">
        <v>0</v>
      </c>
      <c r="CY22">
        <v>120</v>
      </c>
      <c r="CZ22">
        <v>0</v>
      </c>
      <c r="DA22">
        <v>912.36576000000002</v>
      </c>
      <c r="DB22">
        <v>10.9539230751391</v>
      </c>
      <c r="DC22">
        <v>65.481538319588694</v>
      </c>
      <c r="DD22">
        <v>6316.9247999999998</v>
      </c>
      <c r="DE22">
        <v>15</v>
      </c>
      <c r="DF22">
        <v>1600089081</v>
      </c>
      <c r="DG22" t="s">
        <v>308</v>
      </c>
      <c r="DH22">
        <v>1600089075</v>
      </c>
      <c r="DI22">
        <v>1600089081</v>
      </c>
      <c r="DJ22">
        <v>6</v>
      </c>
      <c r="DK22">
        <v>-2.1000000000000001E-2</v>
      </c>
      <c r="DL22">
        <v>3.0000000000000001E-3</v>
      </c>
      <c r="DM22">
        <v>0.41499999999999998</v>
      </c>
      <c r="DN22">
        <v>-0.11899999999999999</v>
      </c>
      <c r="DO22">
        <v>400</v>
      </c>
      <c r="DP22">
        <v>13</v>
      </c>
      <c r="DQ22">
        <v>0.08</v>
      </c>
      <c r="DR22">
        <v>0.02</v>
      </c>
      <c r="DS22">
        <v>-26.636332500000002</v>
      </c>
      <c r="DT22">
        <v>-0.25129193245769699</v>
      </c>
      <c r="DU22">
        <v>4.4428945449447602E-2</v>
      </c>
      <c r="DV22">
        <v>1</v>
      </c>
      <c r="DW22">
        <v>911.78879411764694</v>
      </c>
      <c r="DX22">
        <v>10.585257819105401</v>
      </c>
      <c r="DY22">
        <v>1.0762345791588099</v>
      </c>
      <c r="DZ22">
        <v>0</v>
      </c>
      <c r="EA22">
        <v>4.4604949999999999</v>
      </c>
      <c r="EB22">
        <v>-5.0967354596671696E-3</v>
      </c>
      <c r="EC22">
        <v>1.0907566181325801E-3</v>
      </c>
      <c r="ED22">
        <v>1</v>
      </c>
      <c r="EE22">
        <v>2</v>
      </c>
      <c r="EF22">
        <v>3</v>
      </c>
      <c r="EG22" t="s">
        <v>298</v>
      </c>
      <c r="EH22">
        <v>100</v>
      </c>
      <c r="EI22">
        <v>100</v>
      </c>
      <c r="EJ22">
        <v>0.41599999999999998</v>
      </c>
      <c r="EK22">
        <v>-0.11899999999999999</v>
      </c>
      <c r="EL22">
        <v>0.41545000000002102</v>
      </c>
      <c r="EM22">
        <v>0</v>
      </c>
      <c r="EN22">
        <v>0</v>
      </c>
      <c r="EO22">
        <v>0</v>
      </c>
      <c r="EP22">
        <v>-0.118975000000001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1.1000000000000001</v>
      </c>
      <c r="EZ22">
        <v>2</v>
      </c>
      <c r="FA22">
        <v>439.38600000000002</v>
      </c>
      <c r="FB22">
        <v>508.48099999999999</v>
      </c>
      <c r="FC22">
        <v>22.639700000000001</v>
      </c>
      <c r="FD22">
        <v>25.475100000000001</v>
      </c>
      <c r="FE22">
        <v>30.0001</v>
      </c>
      <c r="FF22">
        <v>25.412299999999998</v>
      </c>
      <c r="FG22">
        <v>25.374600000000001</v>
      </c>
      <c r="FH22">
        <v>21.270299999999999</v>
      </c>
      <c r="FI22">
        <v>-30</v>
      </c>
      <c r="FJ22">
        <v>-30</v>
      </c>
      <c r="FK22">
        <v>22.64</v>
      </c>
      <c r="FL22">
        <v>400</v>
      </c>
      <c r="FM22">
        <v>0</v>
      </c>
      <c r="FN22">
        <v>102.682</v>
      </c>
      <c r="FO22">
        <v>102.21</v>
      </c>
    </row>
    <row r="23" spans="1:171" x14ac:dyDescent="0.35">
      <c r="A23">
        <v>6</v>
      </c>
      <c r="B23">
        <v>1600089264.5</v>
      </c>
      <c r="C23">
        <v>3077.5</v>
      </c>
      <c r="D23" t="s">
        <v>309</v>
      </c>
      <c r="E23" t="s">
        <v>310</v>
      </c>
      <c r="F23">
        <v>1600089264.5</v>
      </c>
      <c r="G23">
        <f t="shared" si="0"/>
        <v>3.7201849937323764E-3</v>
      </c>
      <c r="H23">
        <f t="shared" si="1"/>
        <v>19.502590135856632</v>
      </c>
      <c r="I23">
        <f t="shared" si="2"/>
        <v>374.93599999999998</v>
      </c>
      <c r="J23">
        <f t="shared" si="3"/>
        <v>275.4386701860065</v>
      </c>
      <c r="K23">
        <f t="shared" si="4"/>
        <v>28.165217050459514</v>
      </c>
      <c r="L23">
        <f t="shared" si="5"/>
        <v>38.339401700203204</v>
      </c>
      <c r="M23">
        <f t="shared" si="6"/>
        <v>0.35176867912630039</v>
      </c>
      <c r="N23">
        <f t="shared" si="7"/>
        <v>2.9680819113225123</v>
      </c>
      <c r="O23">
        <f t="shared" si="8"/>
        <v>0.33014007814966473</v>
      </c>
      <c r="P23">
        <f t="shared" si="9"/>
        <v>0.2081698797218218</v>
      </c>
      <c r="Q23">
        <f t="shared" si="10"/>
        <v>90.015191375885493</v>
      </c>
      <c r="R23">
        <f t="shared" si="11"/>
        <v>23.961971721950622</v>
      </c>
      <c r="S23">
        <f t="shared" si="12"/>
        <v>23.4695</v>
      </c>
      <c r="T23">
        <f t="shared" si="13"/>
        <v>2.9008525437869555</v>
      </c>
      <c r="U23">
        <f t="shared" si="14"/>
        <v>57.87902563278233</v>
      </c>
      <c r="V23">
        <f t="shared" si="15"/>
        <v>1.7749264751627405</v>
      </c>
      <c r="W23">
        <f t="shared" si="16"/>
        <v>3.0666142972480048</v>
      </c>
      <c r="X23">
        <f t="shared" si="17"/>
        <v>1.125926068624215</v>
      </c>
      <c r="Y23">
        <f t="shared" si="18"/>
        <v>-164.0601582235978</v>
      </c>
      <c r="Z23">
        <f t="shared" si="19"/>
        <v>147.95008351017682</v>
      </c>
      <c r="AA23">
        <f t="shared" si="20"/>
        <v>10.430898656828788</v>
      </c>
      <c r="AB23">
        <f t="shared" si="21"/>
        <v>84.33601531929331</v>
      </c>
      <c r="AC23">
        <v>48</v>
      </c>
      <c r="AD23">
        <v>10</v>
      </c>
      <c r="AE23">
        <f t="shared" si="22"/>
        <v>1</v>
      </c>
      <c r="AF23">
        <f t="shared" si="23"/>
        <v>0</v>
      </c>
      <c r="AG23">
        <f t="shared" si="24"/>
        <v>54519.791179403415</v>
      </c>
      <c r="AH23" t="s">
        <v>284</v>
      </c>
      <c r="AI23">
        <v>10184.4</v>
      </c>
      <c r="AJ23">
        <v>668.63279999999997</v>
      </c>
      <c r="AK23">
        <v>3168.53</v>
      </c>
      <c r="AL23">
        <f t="shared" si="25"/>
        <v>2499.8972000000003</v>
      </c>
      <c r="AM23">
        <f t="shared" si="26"/>
        <v>0.7889769703932108</v>
      </c>
      <c r="AN23">
        <v>-1.26947487616929</v>
      </c>
      <c r="AO23" t="s">
        <v>311</v>
      </c>
      <c r="AP23">
        <v>10210</v>
      </c>
      <c r="AQ23">
        <v>930.47500000000002</v>
      </c>
      <c r="AR23">
        <v>2185.9499999999998</v>
      </c>
      <c r="AS23">
        <f t="shared" si="27"/>
        <v>0.57433838834374074</v>
      </c>
      <c r="AT23">
        <v>0.5</v>
      </c>
      <c r="AU23">
        <f t="shared" si="28"/>
        <v>463.18195336993011</v>
      </c>
      <c r="AV23">
        <f t="shared" si="29"/>
        <v>19.502590135856632</v>
      </c>
      <c r="AW23">
        <f t="shared" si="30"/>
        <v>133.01158830419567</v>
      </c>
      <c r="AX23">
        <f t="shared" si="31"/>
        <v>0.69164436515016359</v>
      </c>
      <c r="AY23">
        <f t="shared" si="32"/>
        <v>4.4846447191857389E-2</v>
      </c>
      <c r="AZ23">
        <f t="shared" si="33"/>
        <v>0.44949792996180171</v>
      </c>
      <c r="BA23" t="s">
        <v>312</v>
      </c>
      <c r="BB23">
        <v>674.05</v>
      </c>
      <c r="BC23">
        <f t="shared" si="34"/>
        <v>1511.8999999999999</v>
      </c>
      <c r="BD23">
        <f t="shared" si="35"/>
        <v>0.83039552880481515</v>
      </c>
      <c r="BE23">
        <f t="shared" si="36"/>
        <v>0.39390173503094839</v>
      </c>
      <c r="BF23">
        <f t="shared" si="37"/>
        <v>0.82743081011669806</v>
      </c>
      <c r="BG23">
        <f t="shared" si="38"/>
        <v>0.39304816214042732</v>
      </c>
      <c r="BH23">
        <f t="shared" si="39"/>
        <v>0.60155093494278256</v>
      </c>
      <c r="BI23">
        <f t="shared" si="40"/>
        <v>0.39844906505721744</v>
      </c>
      <c r="BJ23">
        <f t="shared" si="41"/>
        <v>549.98599999999999</v>
      </c>
      <c r="BK23">
        <f t="shared" si="42"/>
        <v>463.18195336993011</v>
      </c>
      <c r="BL23">
        <f t="shared" si="43"/>
        <v>0.84217044319297241</v>
      </c>
      <c r="BM23">
        <f t="shared" si="44"/>
        <v>0.19434088638594463</v>
      </c>
      <c r="BN23">
        <v>6</v>
      </c>
      <c r="BO23">
        <v>0.5</v>
      </c>
      <c r="BP23" t="s">
        <v>285</v>
      </c>
      <c r="BQ23">
        <v>1600089264.5</v>
      </c>
      <c r="BR23">
        <v>374.93599999999998</v>
      </c>
      <c r="BS23">
        <v>400.01100000000002</v>
      </c>
      <c r="BT23">
        <v>17.357700000000001</v>
      </c>
      <c r="BU23">
        <v>12.971299999999999</v>
      </c>
      <c r="BV23">
        <v>374.54700000000003</v>
      </c>
      <c r="BW23">
        <v>17.476900000000001</v>
      </c>
      <c r="BX23">
        <v>500.03800000000001</v>
      </c>
      <c r="BY23">
        <v>102.15600000000001</v>
      </c>
      <c r="BZ23">
        <v>9.9856200000000006E-2</v>
      </c>
      <c r="CA23">
        <v>24.394100000000002</v>
      </c>
      <c r="CB23">
        <v>23.4695</v>
      </c>
      <c r="CC23">
        <v>999.9</v>
      </c>
      <c r="CD23">
        <v>0</v>
      </c>
      <c r="CE23">
        <v>0</v>
      </c>
      <c r="CF23">
        <v>10005.6</v>
      </c>
      <c r="CG23">
        <v>0</v>
      </c>
      <c r="CH23">
        <v>1.5289399999999999E-3</v>
      </c>
      <c r="CI23">
        <v>549.98599999999999</v>
      </c>
      <c r="CJ23">
        <v>0.926983</v>
      </c>
      <c r="CK23">
        <v>7.3016700000000004E-2</v>
      </c>
      <c r="CL23">
        <v>0</v>
      </c>
      <c r="CM23">
        <v>931.59799999999996</v>
      </c>
      <c r="CN23">
        <v>4.9998399999999998</v>
      </c>
      <c r="CO23">
        <v>5043.6499999999996</v>
      </c>
      <c r="CP23">
        <v>5045.9799999999996</v>
      </c>
      <c r="CQ23">
        <v>39.186999999999998</v>
      </c>
      <c r="CR23">
        <v>42.375</v>
      </c>
      <c r="CS23">
        <v>40.936999999999998</v>
      </c>
      <c r="CT23">
        <v>41.625</v>
      </c>
      <c r="CU23">
        <v>40.811999999999998</v>
      </c>
      <c r="CV23">
        <v>505.19</v>
      </c>
      <c r="CW23">
        <v>39.79</v>
      </c>
      <c r="CX23">
        <v>0</v>
      </c>
      <c r="CY23">
        <v>120.10000014305101</v>
      </c>
      <c r="CZ23">
        <v>0</v>
      </c>
      <c r="DA23">
        <v>930.47500000000002</v>
      </c>
      <c r="DB23">
        <v>9.3298461433869697</v>
      </c>
      <c r="DC23">
        <v>41.4969230703921</v>
      </c>
      <c r="DD23">
        <v>5038.7848000000004</v>
      </c>
      <c r="DE23">
        <v>15</v>
      </c>
      <c r="DF23">
        <v>1600089207</v>
      </c>
      <c r="DG23" t="s">
        <v>313</v>
      </c>
      <c r="DH23">
        <v>1600089207</v>
      </c>
      <c r="DI23">
        <v>1600089205.5</v>
      </c>
      <c r="DJ23">
        <v>7</v>
      </c>
      <c r="DK23">
        <v>-2.5999999999999999E-2</v>
      </c>
      <c r="DL23">
        <v>0</v>
      </c>
      <c r="DM23">
        <v>0.38900000000000001</v>
      </c>
      <c r="DN23">
        <v>-0.11899999999999999</v>
      </c>
      <c r="DO23">
        <v>400</v>
      </c>
      <c r="DP23">
        <v>13</v>
      </c>
      <c r="DQ23">
        <v>0.11</v>
      </c>
      <c r="DR23">
        <v>0.03</v>
      </c>
      <c r="DS23">
        <v>-25.045760000000001</v>
      </c>
      <c r="DT23">
        <v>-0.14284052532830699</v>
      </c>
      <c r="DU23">
        <v>3.86446813934338E-2</v>
      </c>
      <c r="DV23">
        <v>1</v>
      </c>
      <c r="DW23">
        <v>929.93306060606096</v>
      </c>
      <c r="DX23">
        <v>9.0231201773329097</v>
      </c>
      <c r="DY23">
        <v>0.88257628872399296</v>
      </c>
      <c r="DZ23">
        <v>0</v>
      </c>
      <c r="EA23">
        <v>4.3876660000000003</v>
      </c>
      <c r="EB23">
        <v>-4.3769606003847602E-3</v>
      </c>
      <c r="EC23">
        <v>1.37174669673374E-3</v>
      </c>
      <c r="ED23">
        <v>1</v>
      </c>
      <c r="EE23">
        <v>2</v>
      </c>
      <c r="EF23">
        <v>3</v>
      </c>
      <c r="EG23" t="s">
        <v>298</v>
      </c>
      <c r="EH23">
        <v>100</v>
      </c>
      <c r="EI23">
        <v>100</v>
      </c>
      <c r="EJ23">
        <v>0.38900000000000001</v>
      </c>
      <c r="EK23">
        <v>-0.1192</v>
      </c>
      <c r="EL23">
        <v>0.38895238095233298</v>
      </c>
      <c r="EM23">
        <v>0</v>
      </c>
      <c r="EN23">
        <v>0</v>
      </c>
      <c r="EO23">
        <v>0</v>
      </c>
      <c r="EP23">
        <v>-0.119185000000002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</v>
      </c>
      <c r="EY23">
        <v>1</v>
      </c>
      <c r="EZ23">
        <v>2</v>
      </c>
      <c r="FA23">
        <v>439.779</v>
      </c>
      <c r="FB23">
        <v>507.70699999999999</v>
      </c>
      <c r="FC23">
        <v>22.639700000000001</v>
      </c>
      <c r="FD23">
        <v>25.527999999999999</v>
      </c>
      <c r="FE23">
        <v>30.000299999999999</v>
      </c>
      <c r="FF23">
        <v>25.465900000000001</v>
      </c>
      <c r="FG23">
        <v>25.427499999999998</v>
      </c>
      <c r="FH23">
        <v>21.270900000000001</v>
      </c>
      <c r="FI23">
        <v>-30</v>
      </c>
      <c r="FJ23">
        <v>-30</v>
      </c>
      <c r="FK23">
        <v>22.64</v>
      </c>
      <c r="FL23">
        <v>400</v>
      </c>
      <c r="FM23">
        <v>0</v>
      </c>
      <c r="FN23">
        <v>102.676</v>
      </c>
      <c r="FO23">
        <v>102.209</v>
      </c>
    </row>
    <row r="24" spans="1:171" x14ac:dyDescent="0.35">
      <c r="A24">
        <v>7</v>
      </c>
      <c r="B24">
        <v>1600089354.5</v>
      </c>
      <c r="C24">
        <v>3167.5</v>
      </c>
      <c r="D24" t="s">
        <v>314</v>
      </c>
      <c r="E24" t="s">
        <v>315</v>
      </c>
      <c r="F24">
        <v>1600089354.5</v>
      </c>
      <c r="G24">
        <f t="shared" si="0"/>
        <v>3.6527484024213614E-3</v>
      </c>
      <c r="H24">
        <f t="shared" si="1"/>
        <v>16.561274075412758</v>
      </c>
      <c r="I24">
        <f t="shared" si="2"/>
        <v>378.48700000000002</v>
      </c>
      <c r="J24">
        <f t="shared" si="3"/>
        <v>292.68627556414117</v>
      </c>
      <c r="K24">
        <f t="shared" si="4"/>
        <v>29.929226919460444</v>
      </c>
      <c r="L24">
        <f t="shared" si="5"/>
        <v>38.702953485714005</v>
      </c>
      <c r="M24">
        <f t="shared" si="6"/>
        <v>0.35024155341460256</v>
      </c>
      <c r="N24">
        <f t="shared" si="7"/>
        <v>2.9662275476972244</v>
      </c>
      <c r="O24">
        <f t="shared" si="8"/>
        <v>0.32878166743202697</v>
      </c>
      <c r="P24">
        <f t="shared" si="9"/>
        <v>0.20730696328493203</v>
      </c>
      <c r="Q24">
        <f t="shared" si="10"/>
        <v>66.094256634393261</v>
      </c>
      <c r="R24">
        <f t="shared" si="11"/>
        <v>23.757670731303765</v>
      </c>
      <c r="S24">
        <f t="shared" si="12"/>
        <v>23.366700000000002</v>
      </c>
      <c r="T24">
        <f t="shared" si="13"/>
        <v>2.8829159697176094</v>
      </c>
      <c r="U24">
        <f t="shared" si="14"/>
        <v>58.090296657442551</v>
      </c>
      <c r="V24">
        <f t="shared" si="15"/>
        <v>1.7727072819875997</v>
      </c>
      <c r="W24">
        <f t="shared" si="16"/>
        <v>3.0516409520874426</v>
      </c>
      <c r="X24">
        <f t="shared" si="17"/>
        <v>1.1102086877300097</v>
      </c>
      <c r="Y24">
        <f t="shared" si="18"/>
        <v>-161.08620454678203</v>
      </c>
      <c r="Z24">
        <f t="shared" si="19"/>
        <v>151.23186095780866</v>
      </c>
      <c r="AA24">
        <f t="shared" si="20"/>
        <v>10.658999352894169</v>
      </c>
      <c r="AB24">
        <f t="shared" si="21"/>
        <v>66.898912398314067</v>
      </c>
      <c r="AC24">
        <v>48</v>
      </c>
      <c r="AD24">
        <v>10</v>
      </c>
      <c r="AE24">
        <f t="shared" si="22"/>
        <v>1</v>
      </c>
      <c r="AF24">
        <f t="shared" si="23"/>
        <v>0</v>
      </c>
      <c r="AG24">
        <f t="shared" si="24"/>
        <v>54479.892358680256</v>
      </c>
      <c r="AH24" t="s">
        <v>284</v>
      </c>
      <c r="AI24">
        <v>10184.4</v>
      </c>
      <c r="AJ24">
        <v>668.63279999999997</v>
      </c>
      <c r="AK24">
        <v>3168.53</v>
      </c>
      <c r="AL24">
        <f t="shared" si="25"/>
        <v>2499.8972000000003</v>
      </c>
      <c r="AM24">
        <f t="shared" si="26"/>
        <v>0.7889769703932108</v>
      </c>
      <c r="AN24">
        <v>-1.26947487616929</v>
      </c>
      <c r="AO24" t="s">
        <v>316</v>
      </c>
      <c r="AP24">
        <v>10213.200000000001</v>
      </c>
      <c r="AQ24">
        <v>901.82150000000001</v>
      </c>
      <c r="AR24">
        <v>2422.65</v>
      </c>
      <c r="AS24">
        <f t="shared" si="27"/>
        <v>0.62775411223247279</v>
      </c>
      <c r="AT24">
        <v>0.5</v>
      </c>
      <c r="AU24">
        <f t="shared" si="28"/>
        <v>337.34435751142109</v>
      </c>
      <c r="AV24">
        <f t="shared" si="29"/>
        <v>16.561274075412758</v>
      </c>
      <c r="AW24">
        <f t="shared" si="30"/>
        <v>105.88465383310803</v>
      </c>
      <c r="AX24">
        <f t="shared" si="31"/>
        <v>0.71242647514085811</v>
      </c>
      <c r="AY24">
        <f t="shared" si="32"/>
        <v>5.2856224076545798E-2</v>
      </c>
      <c r="AZ24">
        <f t="shared" si="33"/>
        <v>0.30787773718861583</v>
      </c>
      <c r="BA24" t="s">
        <v>317</v>
      </c>
      <c r="BB24">
        <v>696.69</v>
      </c>
      <c r="BC24">
        <f t="shared" si="34"/>
        <v>1725.96</v>
      </c>
      <c r="BD24">
        <f t="shared" si="35"/>
        <v>0.88114933138659068</v>
      </c>
      <c r="BE24">
        <f t="shared" si="36"/>
        <v>0.30175092238979873</v>
      </c>
      <c r="BF24">
        <f t="shared" si="37"/>
        <v>0.86705449638692245</v>
      </c>
      <c r="BG24">
        <f t="shared" si="38"/>
        <v>0.29836426873873056</v>
      </c>
      <c r="BH24">
        <f t="shared" si="39"/>
        <v>0.68071999579043507</v>
      </c>
      <c r="BI24">
        <f t="shared" si="40"/>
        <v>0.31928000420956493</v>
      </c>
      <c r="BJ24">
        <f t="shared" si="41"/>
        <v>400.18900000000002</v>
      </c>
      <c r="BK24">
        <f t="shared" si="42"/>
        <v>337.34435751142109</v>
      </c>
      <c r="BL24">
        <f t="shared" si="43"/>
        <v>0.84296259395290996</v>
      </c>
      <c r="BM24">
        <f t="shared" si="44"/>
        <v>0.19592518790581989</v>
      </c>
      <c r="BN24">
        <v>6</v>
      </c>
      <c r="BO24">
        <v>0.5</v>
      </c>
      <c r="BP24" t="s">
        <v>285</v>
      </c>
      <c r="BQ24">
        <v>1600089354.5</v>
      </c>
      <c r="BR24">
        <v>378.48700000000002</v>
      </c>
      <c r="BS24">
        <v>400.01799999999997</v>
      </c>
      <c r="BT24">
        <v>17.335799999999999</v>
      </c>
      <c r="BU24">
        <v>13.0288</v>
      </c>
      <c r="BV24">
        <v>378.07100000000003</v>
      </c>
      <c r="BW24">
        <v>17.453299999999999</v>
      </c>
      <c r="BX24">
        <v>500.036</v>
      </c>
      <c r="BY24">
        <v>102.157</v>
      </c>
      <c r="BZ24">
        <v>0.100022</v>
      </c>
      <c r="CA24">
        <v>24.3124</v>
      </c>
      <c r="CB24">
        <v>23.366700000000002</v>
      </c>
      <c r="CC24">
        <v>999.9</v>
      </c>
      <c r="CD24">
        <v>0</v>
      </c>
      <c r="CE24">
        <v>0</v>
      </c>
      <c r="CF24">
        <v>9995</v>
      </c>
      <c r="CG24">
        <v>0</v>
      </c>
      <c r="CH24">
        <v>1.5289399999999999E-3</v>
      </c>
      <c r="CI24">
        <v>400.18900000000002</v>
      </c>
      <c r="CJ24">
        <v>0.90000400000000003</v>
      </c>
      <c r="CK24">
        <v>9.9995899999999999E-2</v>
      </c>
      <c r="CL24">
        <v>0</v>
      </c>
      <c r="CM24">
        <v>901.74099999999999</v>
      </c>
      <c r="CN24">
        <v>4.9998399999999998</v>
      </c>
      <c r="CO24">
        <v>3532.36</v>
      </c>
      <c r="CP24">
        <v>3634.46</v>
      </c>
      <c r="CQ24">
        <v>38.811999999999998</v>
      </c>
      <c r="CR24">
        <v>42.25</v>
      </c>
      <c r="CS24">
        <v>40.686999999999998</v>
      </c>
      <c r="CT24">
        <v>41.5</v>
      </c>
      <c r="CU24">
        <v>40.5</v>
      </c>
      <c r="CV24">
        <v>355.67</v>
      </c>
      <c r="CW24">
        <v>39.520000000000003</v>
      </c>
      <c r="CX24">
        <v>0</v>
      </c>
      <c r="CY24">
        <v>89.5</v>
      </c>
      <c r="CZ24">
        <v>0</v>
      </c>
      <c r="DA24">
        <v>901.82150000000001</v>
      </c>
      <c r="DB24">
        <v>0.37582905372298298</v>
      </c>
      <c r="DC24">
        <v>-4.3565812379682498</v>
      </c>
      <c r="DD24">
        <v>3530.7919230769198</v>
      </c>
      <c r="DE24">
        <v>15</v>
      </c>
      <c r="DF24">
        <v>1600089326</v>
      </c>
      <c r="DG24" t="s">
        <v>318</v>
      </c>
      <c r="DH24">
        <v>1600089315</v>
      </c>
      <c r="DI24">
        <v>1600089326</v>
      </c>
      <c r="DJ24">
        <v>8</v>
      </c>
      <c r="DK24">
        <v>2.8000000000000001E-2</v>
      </c>
      <c r="DL24">
        <v>2E-3</v>
      </c>
      <c r="DM24">
        <v>0.41599999999999998</v>
      </c>
      <c r="DN24">
        <v>-0.11799999999999999</v>
      </c>
      <c r="DO24">
        <v>400</v>
      </c>
      <c r="DP24">
        <v>13</v>
      </c>
      <c r="DQ24">
        <v>0.09</v>
      </c>
      <c r="DR24">
        <v>0.02</v>
      </c>
      <c r="DS24">
        <v>-21.498249999999999</v>
      </c>
      <c r="DT24">
        <v>-0.160568105065649</v>
      </c>
      <c r="DU24">
        <v>3.0356869074395498E-2</v>
      </c>
      <c r="DV24">
        <v>1</v>
      </c>
      <c r="DW24">
        <v>901.74708571428596</v>
      </c>
      <c r="DX24">
        <v>0.87156164383682799</v>
      </c>
      <c r="DY24">
        <v>0.236699492597507</v>
      </c>
      <c r="DZ24">
        <v>1</v>
      </c>
      <c r="EA24">
        <v>4.3103367500000003</v>
      </c>
      <c r="EB24">
        <v>-1.8685891181985999E-2</v>
      </c>
      <c r="EC24">
        <v>2.3144279935872602E-3</v>
      </c>
      <c r="ED24">
        <v>1</v>
      </c>
      <c r="EE24">
        <v>3</v>
      </c>
      <c r="EF24">
        <v>3</v>
      </c>
      <c r="EG24" t="s">
        <v>292</v>
      </c>
      <c r="EH24">
        <v>100</v>
      </c>
      <c r="EI24">
        <v>100</v>
      </c>
      <c r="EJ24">
        <v>0.41599999999999998</v>
      </c>
      <c r="EK24">
        <v>-0.11749999999999999</v>
      </c>
      <c r="EL24">
        <v>0.41634999999996603</v>
      </c>
      <c r="EM24">
        <v>0</v>
      </c>
      <c r="EN24">
        <v>0</v>
      </c>
      <c r="EO24">
        <v>0</v>
      </c>
      <c r="EP24">
        <v>-0.11751500000000099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0.7</v>
      </c>
      <c r="EY24">
        <v>0.5</v>
      </c>
      <c r="EZ24">
        <v>2</v>
      </c>
      <c r="FA24">
        <v>439.435</v>
      </c>
      <c r="FB24">
        <v>507.01400000000001</v>
      </c>
      <c r="FC24">
        <v>22.639700000000001</v>
      </c>
      <c r="FD24">
        <v>25.559000000000001</v>
      </c>
      <c r="FE24">
        <v>30.000299999999999</v>
      </c>
      <c r="FF24">
        <v>25.502199999999998</v>
      </c>
      <c r="FG24">
        <v>25.4636</v>
      </c>
      <c r="FH24">
        <v>21.273099999999999</v>
      </c>
      <c r="FI24">
        <v>-30</v>
      </c>
      <c r="FJ24">
        <v>-30</v>
      </c>
      <c r="FK24">
        <v>22.64</v>
      </c>
      <c r="FL24">
        <v>400</v>
      </c>
      <c r="FM24">
        <v>0</v>
      </c>
      <c r="FN24">
        <v>102.67100000000001</v>
      </c>
      <c r="FO24">
        <v>102.20699999999999</v>
      </c>
    </row>
    <row r="25" spans="1:171" x14ac:dyDescent="0.35">
      <c r="A25">
        <v>8</v>
      </c>
      <c r="B25">
        <v>1600089475</v>
      </c>
      <c r="C25">
        <v>3288</v>
      </c>
      <c r="D25" t="s">
        <v>319</v>
      </c>
      <c r="E25" t="s">
        <v>320</v>
      </c>
      <c r="F25">
        <v>1600089475</v>
      </c>
      <c r="G25">
        <f t="shared" si="0"/>
        <v>3.556198672410416E-3</v>
      </c>
      <c r="H25">
        <f t="shared" si="1"/>
        <v>11.711113595841812</v>
      </c>
      <c r="I25">
        <f t="shared" si="2"/>
        <v>384.33699999999999</v>
      </c>
      <c r="J25">
        <f t="shared" si="3"/>
        <v>321.15740039080276</v>
      </c>
      <c r="K25">
        <f t="shared" si="4"/>
        <v>32.840627619076358</v>
      </c>
      <c r="L25">
        <f t="shared" si="5"/>
        <v>39.301190886069996</v>
      </c>
      <c r="M25">
        <f t="shared" si="6"/>
        <v>0.34652315857786364</v>
      </c>
      <c r="N25">
        <f t="shared" si="7"/>
        <v>2.9652346512054559</v>
      </c>
      <c r="O25">
        <f t="shared" si="8"/>
        <v>0.32549526540072093</v>
      </c>
      <c r="P25">
        <f t="shared" si="9"/>
        <v>0.2052173929729329</v>
      </c>
      <c r="Q25">
        <f t="shared" si="10"/>
        <v>41.290149220529052</v>
      </c>
      <c r="R25">
        <f t="shared" si="11"/>
        <v>23.528025422179027</v>
      </c>
      <c r="S25">
        <f t="shared" si="12"/>
        <v>23.238199999999999</v>
      </c>
      <c r="T25">
        <f t="shared" si="13"/>
        <v>2.8606317164924162</v>
      </c>
      <c r="U25">
        <f t="shared" si="14"/>
        <v>58.340725038671991</v>
      </c>
      <c r="V25">
        <f t="shared" si="15"/>
        <v>1.7687105545370001</v>
      </c>
      <c r="W25">
        <f t="shared" si="16"/>
        <v>3.0316910757701154</v>
      </c>
      <c r="X25">
        <f t="shared" si="17"/>
        <v>1.0919211619554161</v>
      </c>
      <c r="Y25">
        <f t="shared" si="18"/>
        <v>-156.82836145329935</v>
      </c>
      <c r="Z25">
        <f t="shared" si="19"/>
        <v>154.23459760163283</v>
      </c>
      <c r="AA25">
        <f t="shared" si="20"/>
        <v>10.861209464725455</v>
      </c>
      <c r="AB25">
        <f t="shared" si="21"/>
        <v>49.557594833587984</v>
      </c>
      <c r="AC25">
        <v>48</v>
      </c>
      <c r="AD25">
        <v>10</v>
      </c>
      <c r="AE25">
        <f t="shared" si="22"/>
        <v>1</v>
      </c>
      <c r="AF25">
        <f t="shared" si="23"/>
        <v>0</v>
      </c>
      <c r="AG25">
        <f t="shared" si="24"/>
        <v>54470.548450842114</v>
      </c>
      <c r="AH25" t="s">
        <v>284</v>
      </c>
      <c r="AI25">
        <v>10184.4</v>
      </c>
      <c r="AJ25">
        <v>668.63279999999997</v>
      </c>
      <c r="AK25">
        <v>3168.53</v>
      </c>
      <c r="AL25">
        <f t="shared" si="25"/>
        <v>2499.8972000000003</v>
      </c>
      <c r="AM25">
        <f t="shared" si="26"/>
        <v>0.7889769703932108</v>
      </c>
      <c r="AN25">
        <v>-1.26947487616929</v>
      </c>
      <c r="AO25" t="s">
        <v>321</v>
      </c>
      <c r="AP25">
        <v>10201.5</v>
      </c>
      <c r="AQ25">
        <v>834.73608000000002</v>
      </c>
      <c r="AR25">
        <v>2516.8200000000002</v>
      </c>
      <c r="AS25">
        <f t="shared" si="27"/>
        <v>0.66833699668629465</v>
      </c>
      <c r="AT25">
        <v>0.5</v>
      </c>
      <c r="AU25">
        <f t="shared" si="28"/>
        <v>210.79768578074902</v>
      </c>
      <c r="AV25">
        <f t="shared" si="29"/>
        <v>11.711113595841812</v>
      </c>
      <c r="AW25">
        <f t="shared" si="30"/>
        <v>70.441946111563524</v>
      </c>
      <c r="AX25">
        <f t="shared" si="31"/>
        <v>0.72224473740672757</v>
      </c>
      <c r="AY25">
        <f t="shared" si="32"/>
        <v>6.1578420199129853E-2</v>
      </c>
      <c r="AZ25">
        <f t="shared" si="33"/>
        <v>0.25894183930515491</v>
      </c>
      <c r="BA25" t="s">
        <v>322</v>
      </c>
      <c r="BB25">
        <v>699.06</v>
      </c>
      <c r="BC25">
        <f t="shared" si="34"/>
        <v>1817.7600000000002</v>
      </c>
      <c r="BD25">
        <f t="shared" si="35"/>
        <v>0.92536083971481375</v>
      </c>
      <c r="BE25">
        <f t="shared" si="36"/>
        <v>0.26390683021053102</v>
      </c>
      <c r="BF25">
        <f t="shared" si="37"/>
        <v>0.91012637680858288</v>
      </c>
      <c r="BG25">
        <f t="shared" si="38"/>
        <v>0.2606947197668768</v>
      </c>
      <c r="BH25">
        <f t="shared" si="39"/>
        <v>0.77495481998458438</v>
      </c>
      <c r="BI25">
        <f t="shared" si="40"/>
        <v>0.22504518001541562</v>
      </c>
      <c r="BJ25">
        <f t="shared" si="41"/>
        <v>250.07499999999999</v>
      </c>
      <c r="BK25">
        <f t="shared" si="42"/>
        <v>210.79768578074902</v>
      </c>
      <c r="BL25">
        <f t="shared" si="43"/>
        <v>0.84293786176446683</v>
      </c>
      <c r="BM25">
        <f t="shared" si="44"/>
        <v>0.19587572352893379</v>
      </c>
      <c r="BN25">
        <v>6</v>
      </c>
      <c r="BO25">
        <v>0.5</v>
      </c>
      <c r="BP25" t="s">
        <v>285</v>
      </c>
      <c r="BQ25">
        <v>1600089475</v>
      </c>
      <c r="BR25">
        <v>384.33699999999999</v>
      </c>
      <c r="BS25">
        <v>400.03</v>
      </c>
      <c r="BT25">
        <v>17.296700000000001</v>
      </c>
      <c r="BU25">
        <v>13.103199999999999</v>
      </c>
      <c r="BV25">
        <v>383.87400000000002</v>
      </c>
      <c r="BW25">
        <v>17.411899999999999</v>
      </c>
      <c r="BX25">
        <v>500.01499999999999</v>
      </c>
      <c r="BY25">
        <v>102.157</v>
      </c>
      <c r="BZ25">
        <v>0.10011</v>
      </c>
      <c r="CA25">
        <v>24.202999999999999</v>
      </c>
      <c r="CB25">
        <v>23.238199999999999</v>
      </c>
      <c r="CC25">
        <v>999.9</v>
      </c>
      <c r="CD25">
        <v>0</v>
      </c>
      <c r="CE25">
        <v>0</v>
      </c>
      <c r="CF25">
        <v>9989.3799999999992</v>
      </c>
      <c r="CG25">
        <v>0</v>
      </c>
      <c r="CH25">
        <v>1.5289399999999999E-3</v>
      </c>
      <c r="CI25">
        <v>250.07499999999999</v>
      </c>
      <c r="CJ25">
        <v>0.90008200000000005</v>
      </c>
      <c r="CK25">
        <v>9.9918400000000004E-2</v>
      </c>
      <c r="CL25">
        <v>0</v>
      </c>
      <c r="CM25">
        <v>833.89400000000001</v>
      </c>
      <c r="CN25">
        <v>4.9998399999999998</v>
      </c>
      <c r="CO25">
        <v>2029.43</v>
      </c>
      <c r="CP25">
        <v>2253.94</v>
      </c>
      <c r="CQ25">
        <v>38.25</v>
      </c>
      <c r="CR25">
        <v>42</v>
      </c>
      <c r="CS25">
        <v>40.311999999999998</v>
      </c>
      <c r="CT25">
        <v>41.25</v>
      </c>
      <c r="CU25">
        <v>40.061999999999998</v>
      </c>
      <c r="CV25">
        <v>220.59</v>
      </c>
      <c r="CW25">
        <v>24.49</v>
      </c>
      <c r="CX25">
        <v>0</v>
      </c>
      <c r="CY25">
        <v>120.10000014305101</v>
      </c>
      <c r="CZ25">
        <v>0</v>
      </c>
      <c r="DA25">
        <v>834.73608000000002</v>
      </c>
      <c r="DB25">
        <v>-8.2643076907670192</v>
      </c>
      <c r="DC25">
        <v>-21.470769259564701</v>
      </c>
      <c r="DD25">
        <v>2031.7808</v>
      </c>
      <c r="DE25">
        <v>15</v>
      </c>
      <c r="DF25">
        <v>1600089419.5</v>
      </c>
      <c r="DG25" t="s">
        <v>323</v>
      </c>
      <c r="DH25">
        <v>1600089405</v>
      </c>
      <c r="DI25">
        <v>1600089419.5</v>
      </c>
      <c r="DJ25">
        <v>9</v>
      </c>
      <c r="DK25">
        <v>4.7E-2</v>
      </c>
      <c r="DL25">
        <v>2E-3</v>
      </c>
      <c r="DM25">
        <v>0.46300000000000002</v>
      </c>
      <c r="DN25">
        <v>-0.115</v>
      </c>
      <c r="DO25">
        <v>400</v>
      </c>
      <c r="DP25">
        <v>13</v>
      </c>
      <c r="DQ25">
        <v>0.12</v>
      </c>
      <c r="DR25">
        <v>0.03</v>
      </c>
      <c r="DS25">
        <v>-15.601122500000001</v>
      </c>
      <c r="DT25">
        <v>-0.215658911819855</v>
      </c>
      <c r="DU25">
        <v>2.81958994137445E-2</v>
      </c>
      <c r="DV25">
        <v>1</v>
      </c>
      <c r="DW25">
        <v>835.21476470588198</v>
      </c>
      <c r="DX25">
        <v>-8.7874640743871293</v>
      </c>
      <c r="DY25">
        <v>0.87982220994202198</v>
      </c>
      <c r="DZ25">
        <v>0</v>
      </c>
      <c r="EA25">
        <v>4.199694</v>
      </c>
      <c r="EB25">
        <v>-3.7511819887427501E-2</v>
      </c>
      <c r="EC25">
        <v>3.7403534592335402E-3</v>
      </c>
      <c r="ED25">
        <v>1</v>
      </c>
      <c r="EE25">
        <v>2</v>
      </c>
      <c r="EF25">
        <v>3</v>
      </c>
      <c r="EG25" t="s">
        <v>298</v>
      </c>
      <c r="EH25">
        <v>100</v>
      </c>
      <c r="EI25">
        <v>100</v>
      </c>
      <c r="EJ25">
        <v>0.46300000000000002</v>
      </c>
      <c r="EK25">
        <v>-0.1152</v>
      </c>
      <c r="EL25">
        <v>0.46299999999990898</v>
      </c>
      <c r="EM25">
        <v>0</v>
      </c>
      <c r="EN25">
        <v>0</v>
      </c>
      <c r="EO25">
        <v>0</v>
      </c>
      <c r="EP25">
        <v>-0.11516190476190701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0.9</v>
      </c>
      <c r="EZ25">
        <v>2</v>
      </c>
      <c r="FA25">
        <v>440.07299999999998</v>
      </c>
      <c r="FB25">
        <v>506.57</v>
      </c>
      <c r="FC25">
        <v>22.639500000000002</v>
      </c>
      <c r="FD25">
        <v>25.604199999999999</v>
      </c>
      <c r="FE25">
        <v>30.0002</v>
      </c>
      <c r="FF25">
        <v>25.5488</v>
      </c>
      <c r="FG25">
        <v>25.510899999999999</v>
      </c>
      <c r="FH25">
        <v>21.275700000000001</v>
      </c>
      <c r="FI25">
        <v>-30</v>
      </c>
      <c r="FJ25">
        <v>-30</v>
      </c>
      <c r="FK25">
        <v>22.64</v>
      </c>
      <c r="FL25">
        <v>400</v>
      </c>
      <c r="FM25">
        <v>0</v>
      </c>
      <c r="FN25">
        <v>102.66</v>
      </c>
      <c r="FO25">
        <v>102.206</v>
      </c>
    </row>
    <row r="26" spans="1:171" x14ac:dyDescent="0.35">
      <c r="A26">
        <v>9</v>
      </c>
      <c r="B26">
        <v>1600089595.5</v>
      </c>
      <c r="C26">
        <v>3408.5</v>
      </c>
      <c r="D26" t="s">
        <v>324</v>
      </c>
      <c r="E26" t="s">
        <v>325</v>
      </c>
      <c r="F26">
        <v>1600089595.5</v>
      </c>
      <c r="G26">
        <f t="shared" si="0"/>
        <v>3.4314750972785878E-3</v>
      </c>
      <c r="H26">
        <f t="shared" si="1"/>
        <v>7.2589393360081447</v>
      </c>
      <c r="I26">
        <f t="shared" si="2"/>
        <v>389.69</v>
      </c>
      <c r="J26">
        <f t="shared" si="3"/>
        <v>346.72730876249238</v>
      </c>
      <c r="K26">
        <f t="shared" si="4"/>
        <v>35.455043728281957</v>
      </c>
      <c r="L26">
        <f t="shared" si="5"/>
        <v>39.848248584130005</v>
      </c>
      <c r="M26">
        <f t="shared" si="6"/>
        <v>0.33435837016862696</v>
      </c>
      <c r="N26">
        <f t="shared" si="7"/>
        <v>2.9626750435157092</v>
      </c>
      <c r="O26">
        <f t="shared" si="8"/>
        <v>0.31472020048473548</v>
      </c>
      <c r="P26">
        <f t="shared" si="9"/>
        <v>0.19836834980857815</v>
      </c>
      <c r="Q26">
        <f t="shared" si="10"/>
        <v>24.734168457520429</v>
      </c>
      <c r="R26">
        <f t="shared" si="11"/>
        <v>23.356188812033583</v>
      </c>
      <c r="S26">
        <f t="shared" si="12"/>
        <v>23.181000000000001</v>
      </c>
      <c r="T26">
        <f t="shared" si="13"/>
        <v>2.8507607492486846</v>
      </c>
      <c r="U26">
        <f t="shared" si="14"/>
        <v>58.458314308023773</v>
      </c>
      <c r="V26">
        <f t="shared" si="15"/>
        <v>1.7609757974724003</v>
      </c>
      <c r="W26">
        <f t="shared" si="16"/>
        <v>3.0123615747686645</v>
      </c>
      <c r="X26">
        <f t="shared" si="17"/>
        <v>1.0897849517762843</v>
      </c>
      <c r="Y26">
        <f t="shared" si="18"/>
        <v>-151.32805178998572</v>
      </c>
      <c r="Z26">
        <f t="shared" si="19"/>
        <v>146.21110880038543</v>
      </c>
      <c r="AA26">
        <f t="shared" si="20"/>
        <v>10.296556828741545</v>
      </c>
      <c r="AB26">
        <f t="shared" si="21"/>
        <v>29.91378229666168</v>
      </c>
      <c r="AC26">
        <v>48</v>
      </c>
      <c r="AD26">
        <v>10</v>
      </c>
      <c r="AE26">
        <f t="shared" si="22"/>
        <v>1</v>
      </c>
      <c r="AF26">
        <f t="shared" si="23"/>
        <v>0</v>
      </c>
      <c r="AG26">
        <f t="shared" si="24"/>
        <v>54414.290287450996</v>
      </c>
      <c r="AH26" t="s">
        <v>284</v>
      </c>
      <c r="AI26">
        <v>10184.4</v>
      </c>
      <c r="AJ26">
        <v>668.63279999999997</v>
      </c>
      <c r="AK26">
        <v>3168.53</v>
      </c>
      <c r="AL26">
        <f t="shared" si="25"/>
        <v>2499.8972000000003</v>
      </c>
      <c r="AM26">
        <f t="shared" si="26"/>
        <v>0.7889769703932108</v>
      </c>
      <c r="AN26">
        <v>-1.26947487616929</v>
      </c>
      <c r="AO26" t="s">
        <v>326</v>
      </c>
      <c r="AP26">
        <v>10193.700000000001</v>
      </c>
      <c r="AQ26">
        <v>782.38648000000001</v>
      </c>
      <c r="AR26">
        <v>2552.6999999999998</v>
      </c>
      <c r="AS26">
        <f t="shared" si="27"/>
        <v>0.6935062952951776</v>
      </c>
      <c r="AT26">
        <v>0.5</v>
      </c>
      <c r="AU26">
        <f t="shared" si="28"/>
        <v>126.32297176253206</v>
      </c>
      <c r="AV26">
        <f t="shared" si="29"/>
        <v>7.2589393360081447</v>
      </c>
      <c r="AW26">
        <f t="shared" si="30"/>
        <v>43.802888078855474</v>
      </c>
      <c r="AX26">
        <f t="shared" si="31"/>
        <v>0.72902808790692208</v>
      </c>
      <c r="AY26">
        <f t="shared" si="32"/>
        <v>6.7512773751155525E-2</v>
      </c>
      <c r="AZ26">
        <f t="shared" si="33"/>
        <v>0.24124652328906665</v>
      </c>
      <c r="BA26" t="s">
        <v>327</v>
      </c>
      <c r="BB26">
        <v>691.71</v>
      </c>
      <c r="BC26">
        <f t="shared" si="34"/>
        <v>1860.9899999999998</v>
      </c>
      <c r="BD26">
        <f t="shared" si="35"/>
        <v>0.95127513850155021</v>
      </c>
      <c r="BE26">
        <f t="shared" si="36"/>
        <v>0.24863736565434724</v>
      </c>
      <c r="BF26">
        <f t="shared" si="37"/>
        <v>0.93962334252196511</v>
      </c>
      <c r="BG26">
        <f t="shared" si="38"/>
        <v>0.24634212958836879</v>
      </c>
      <c r="BH26">
        <f t="shared" si="39"/>
        <v>0.8410249191076351</v>
      </c>
      <c r="BI26">
        <f t="shared" si="40"/>
        <v>0.1589750808923649</v>
      </c>
      <c r="BJ26">
        <f t="shared" si="41"/>
        <v>149.86699999999999</v>
      </c>
      <c r="BK26">
        <f t="shared" si="42"/>
        <v>126.32297176253206</v>
      </c>
      <c r="BL26">
        <f t="shared" si="43"/>
        <v>0.84290051687517642</v>
      </c>
      <c r="BM26">
        <f t="shared" si="44"/>
        <v>0.19580103375035299</v>
      </c>
      <c r="BN26">
        <v>6</v>
      </c>
      <c r="BO26">
        <v>0.5</v>
      </c>
      <c r="BP26" t="s">
        <v>285</v>
      </c>
      <c r="BQ26">
        <v>1600089595.5</v>
      </c>
      <c r="BR26">
        <v>389.69</v>
      </c>
      <c r="BS26">
        <v>400.00599999999997</v>
      </c>
      <c r="BT26">
        <v>17.2212</v>
      </c>
      <c r="BU26">
        <v>13.174099999999999</v>
      </c>
      <c r="BV26">
        <v>389.209</v>
      </c>
      <c r="BW26">
        <v>17.334399999999999</v>
      </c>
      <c r="BX26">
        <v>499.97</v>
      </c>
      <c r="BY26">
        <v>102.15600000000001</v>
      </c>
      <c r="BZ26">
        <v>0.10027700000000001</v>
      </c>
      <c r="CA26">
        <v>24.096399999999999</v>
      </c>
      <c r="CB26">
        <v>23.181000000000001</v>
      </c>
      <c r="CC26">
        <v>999.9</v>
      </c>
      <c r="CD26">
        <v>0</v>
      </c>
      <c r="CE26">
        <v>0</v>
      </c>
      <c r="CF26">
        <v>9975</v>
      </c>
      <c r="CG26">
        <v>0</v>
      </c>
      <c r="CH26">
        <v>1.5289399999999999E-3</v>
      </c>
      <c r="CI26">
        <v>149.86699999999999</v>
      </c>
      <c r="CJ26">
        <v>0.89997199999999999</v>
      </c>
      <c r="CK26">
        <v>0.10002800000000001</v>
      </c>
      <c r="CL26">
        <v>0</v>
      </c>
      <c r="CM26">
        <v>781.13599999999997</v>
      </c>
      <c r="CN26">
        <v>4.9998399999999998</v>
      </c>
      <c r="CO26">
        <v>1128.27</v>
      </c>
      <c r="CP26">
        <v>1332.3</v>
      </c>
      <c r="CQ26">
        <v>37.686999999999998</v>
      </c>
      <c r="CR26">
        <v>41.686999999999998</v>
      </c>
      <c r="CS26">
        <v>39.875</v>
      </c>
      <c r="CT26">
        <v>40.936999999999998</v>
      </c>
      <c r="CU26">
        <v>39.625</v>
      </c>
      <c r="CV26">
        <v>130.38</v>
      </c>
      <c r="CW26">
        <v>14.49</v>
      </c>
      <c r="CX26">
        <v>0</v>
      </c>
      <c r="CY26">
        <v>120.10000014305101</v>
      </c>
      <c r="CZ26">
        <v>0</v>
      </c>
      <c r="DA26">
        <v>782.38648000000001</v>
      </c>
      <c r="DB26">
        <v>-10.1230769253405</v>
      </c>
      <c r="DC26">
        <v>-15.5784616341953</v>
      </c>
      <c r="DD26">
        <v>1131.2955999999999</v>
      </c>
      <c r="DE26">
        <v>15</v>
      </c>
      <c r="DF26">
        <v>1600089538</v>
      </c>
      <c r="DG26" t="s">
        <v>328</v>
      </c>
      <c r="DH26">
        <v>1600089523.5</v>
      </c>
      <c r="DI26">
        <v>1600089538</v>
      </c>
      <c r="DJ26">
        <v>10</v>
      </c>
      <c r="DK26">
        <v>1.7999999999999999E-2</v>
      </c>
      <c r="DL26">
        <v>2E-3</v>
      </c>
      <c r="DM26">
        <v>0.48099999999999998</v>
      </c>
      <c r="DN26">
        <v>-0.113</v>
      </c>
      <c r="DO26">
        <v>400</v>
      </c>
      <c r="DP26">
        <v>13</v>
      </c>
      <c r="DQ26">
        <v>0.13</v>
      </c>
      <c r="DR26">
        <v>0.02</v>
      </c>
      <c r="DS26">
        <v>-10.3186325</v>
      </c>
      <c r="DT26">
        <v>-5.7763227016870797E-2</v>
      </c>
      <c r="DU26">
        <v>4.2714999634203298E-2</v>
      </c>
      <c r="DV26">
        <v>1</v>
      </c>
      <c r="DW26">
        <v>783.023727272727</v>
      </c>
      <c r="DX26">
        <v>-10.492279244645699</v>
      </c>
      <c r="DY26">
        <v>1.0200940917007899</v>
      </c>
      <c r="DZ26">
        <v>0</v>
      </c>
      <c r="EA26">
        <v>4.0621382500000003</v>
      </c>
      <c r="EB26">
        <v>-7.1301726078806596E-2</v>
      </c>
      <c r="EC26">
        <v>6.9124051123686204E-3</v>
      </c>
      <c r="ED26">
        <v>1</v>
      </c>
      <c r="EE26">
        <v>2</v>
      </c>
      <c r="EF26">
        <v>3</v>
      </c>
      <c r="EG26" t="s">
        <v>298</v>
      </c>
      <c r="EH26">
        <v>100</v>
      </c>
      <c r="EI26">
        <v>100</v>
      </c>
      <c r="EJ26">
        <v>0.48099999999999998</v>
      </c>
      <c r="EK26">
        <v>-0.1132</v>
      </c>
      <c r="EL26">
        <v>0.48120000000000102</v>
      </c>
      <c r="EM26">
        <v>0</v>
      </c>
      <c r="EN26">
        <v>0</v>
      </c>
      <c r="EO26">
        <v>0</v>
      </c>
      <c r="EP26">
        <v>-0.113219047619046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1.2</v>
      </c>
      <c r="EY26">
        <v>1</v>
      </c>
      <c r="EZ26">
        <v>2</v>
      </c>
      <c r="FA26">
        <v>439.96100000000001</v>
      </c>
      <c r="FB26">
        <v>506.34300000000002</v>
      </c>
      <c r="FC26">
        <v>22.639600000000002</v>
      </c>
      <c r="FD26">
        <v>25.6279</v>
      </c>
      <c r="FE26">
        <v>30.0002</v>
      </c>
      <c r="FF26">
        <v>25.581700000000001</v>
      </c>
      <c r="FG26">
        <v>25.546399999999998</v>
      </c>
      <c r="FH26">
        <v>21.278099999999998</v>
      </c>
      <c r="FI26">
        <v>-30</v>
      </c>
      <c r="FJ26">
        <v>-30</v>
      </c>
      <c r="FK26">
        <v>22.64</v>
      </c>
      <c r="FL26">
        <v>400</v>
      </c>
      <c r="FM26">
        <v>0</v>
      </c>
      <c r="FN26">
        <v>102.654</v>
      </c>
      <c r="FO26">
        <v>102.209</v>
      </c>
    </row>
    <row r="27" spans="1:171" x14ac:dyDescent="0.35">
      <c r="A27">
        <v>10</v>
      </c>
      <c r="B27">
        <v>1600089716</v>
      </c>
      <c r="C27">
        <v>3529</v>
      </c>
      <c r="D27" t="s">
        <v>329</v>
      </c>
      <c r="E27" t="s">
        <v>330</v>
      </c>
      <c r="F27">
        <v>1600089716</v>
      </c>
      <c r="G27">
        <f t="shared" si="0"/>
        <v>3.2593212221865334E-3</v>
      </c>
      <c r="H27">
        <f t="shared" si="1"/>
        <v>4.7991908659262181</v>
      </c>
      <c r="I27">
        <f t="shared" si="2"/>
        <v>392.69</v>
      </c>
      <c r="J27">
        <f t="shared" si="3"/>
        <v>360.4417468583261</v>
      </c>
      <c r="K27">
        <f t="shared" si="4"/>
        <v>36.856616871202718</v>
      </c>
      <c r="L27">
        <f t="shared" si="5"/>
        <v>40.154130328420003</v>
      </c>
      <c r="M27">
        <f t="shared" si="6"/>
        <v>0.31400003104731433</v>
      </c>
      <c r="N27">
        <f t="shared" si="7"/>
        <v>2.9673941884779187</v>
      </c>
      <c r="O27">
        <f t="shared" si="8"/>
        <v>0.29663977212239506</v>
      </c>
      <c r="P27">
        <f t="shared" si="9"/>
        <v>0.18687958018281264</v>
      </c>
      <c r="Q27">
        <f t="shared" si="10"/>
        <v>16.521332950027109</v>
      </c>
      <c r="R27">
        <f t="shared" si="11"/>
        <v>23.286230186363934</v>
      </c>
      <c r="S27">
        <f t="shared" si="12"/>
        <v>23.150600000000001</v>
      </c>
      <c r="T27">
        <f t="shared" si="13"/>
        <v>2.8455267760896046</v>
      </c>
      <c r="U27">
        <f t="shared" si="14"/>
        <v>58.237702023041017</v>
      </c>
      <c r="V27">
        <f t="shared" si="15"/>
        <v>1.7472450817714</v>
      </c>
      <c r="W27">
        <f t="shared" si="16"/>
        <v>3.0001957856787076</v>
      </c>
      <c r="X27">
        <f t="shared" si="17"/>
        <v>1.0982816943182045</v>
      </c>
      <c r="Y27">
        <f t="shared" si="18"/>
        <v>-143.73606589842612</v>
      </c>
      <c r="Z27">
        <f t="shared" si="19"/>
        <v>140.5248117817321</v>
      </c>
      <c r="AA27">
        <f t="shared" si="20"/>
        <v>9.875487965586851</v>
      </c>
      <c r="AB27">
        <f t="shared" si="21"/>
        <v>23.185566798919936</v>
      </c>
      <c r="AC27">
        <v>48</v>
      </c>
      <c r="AD27">
        <v>10</v>
      </c>
      <c r="AE27">
        <f t="shared" si="22"/>
        <v>1</v>
      </c>
      <c r="AF27">
        <f t="shared" si="23"/>
        <v>0</v>
      </c>
      <c r="AG27">
        <f t="shared" si="24"/>
        <v>54566.378024306541</v>
      </c>
      <c r="AH27" t="s">
        <v>284</v>
      </c>
      <c r="AI27">
        <v>10184.4</v>
      </c>
      <c r="AJ27">
        <v>668.63279999999997</v>
      </c>
      <c r="AK27">
        <v>3168.53</v>
      </c>
      <c r="AL27">
        <f t="shared" si="25"/>
        <v>2499.8972000000003</v>
      </c>
      <c r="AM27">
        <f t="shared" si="26"/>
        <v>0.7889769703932108</v>
      </c>
      <c r="AN27">
        <v>-1.26947487616929</v>
      </c>
      <c r="AO27" t="s">
        <v>331</v>
      </c>
      <c r="AP27">
        <v>10190.200000000001</v>
      </c>
      <c r="AQ27">
        <v>749.14296000000002</v>
      </c>
      <c r="AR27">
        <v>2590.56</v>
      </c>
      <c r="AS27">
        <f t="shared" si="27"/>
        <v>0.71081813970724483</v>
      </c>
      <c r="AT27">
        <v>0.5</v>
      </c>
      <c r="AU27">
        <f t="shared" si="28"/>
        <v>84.423071849539696</v>
      </c>
      <c r="AV27">
        <f t="shared" si="29"/>
        <v>4.7991908659262181</v>
      </c>
      <c r="AW27">
        <f t="shared" si="30"/>
        <v>30.004725440230438</v>
      </c>
      <c r="AX27">
        <f t="shared" si="31"/>
        <v>0.73220075968130438</v>
      </c>
      <c r="AY27">
        <f t="shared" si="32"/>
        <v>7.1883972107899513E-2</v>
      </c>
      <c r="AZ27">
        <f t="shared" si="33"/>
        <v>0.22310620097585088</v>
      </c>
      <c r="BA27" t="s">
        <v>332</v>
      </c>
      <c r="BB27">
        <v>693.75</v>
      </c>
      <c r="BC27">
        <f t="shared" si="34"/>
        <v>1896.81</v>
      </c>
      <c r="BD27">
        <f t="shared" si="35"/>
        <v>0.97079677985670676</v>
      </c>
      <c r="BE27">
        <f t="shared" si="36"/>
        <v>0.23354399178916921</v>
      </c>
      <c r="BF27">
        <f t="shared" si="37"/>
        <v>0.95810967241631195</v>
      </c>
      <c r="BG27">
        <f t="shared" si="38"/>
        <v>0.23119750684148138</v>
      </c>
      <c r="BH27">
        <f t="shared" si="39"/>
        <v>0.89901434303752958</v>
      </c>
      <c r="BI27">
        <f t="shared" si="40"/>
        <v>0.10098565696247042</v>
      </c>
      <c r="BJ27">
        <f t="shared" si="41"/>
        <v>100.164</v>
      </c>
      <c r="BK27">
        <f t="shared" si="42"/>
        <v>84.423071849539696</v>
      </c>
      <c r="BL27">
        <f t="shared" si="43"/>
        <v>0.84284844704224759</v>
      </c>
      <c r="BM27">
        <f t="shared" si="44"/>
        <v>0.19569689408449531</v>
      </c>
      <c r="BN27">
        <v>6</v>
      </c>
      <c r="BO27">
        <v>0.5</v>
      </c>
      <c r="BP27" t="s">
        <v>285</v>
      </c>
      <c r="BQ27">
        <v>1600089716</v>
      </c>
      <c r="BR27">
        <v>392.69</v>
      </c>
      <c r="BS27">
        <v>399.98500000000001</v>
      </c>
      <c r="BT27">
        <v>17.087299999999999</v>
      </c>
      <c r="BU27">
        <v>13.242900000000001</v>
      </c>
      <c r="BV27">
        <v>392.22800000000001</v>
      </c>
      <c r="BW27">
        <v>17.1999</v>
      </c>
      <c r="BX27">
        <v>499.99400000000003</v>
      </c>
      <c r="BY27">
        <v>102.154</v>
      </c>
      <c r="BZ27">
        <v>0.100018</v>
      </c>
      <c r="CA27">
        <v>24.029</v>
      </c>
      <c r="CB27">
        <v>23.150600000000001</v>
      </c>
      <c r="CC27">
        <v>999.9</v>
      </c>
      <c r="CD27">
        <v>0</v>
      </c>
      <c r="CE27">
        <v>0</v>
      </c>
      <c r="CF27">
        <v>10001.9</v>
      </c>
      <c r="CG27">
        <v>0</v>
      </c>
      <c r="CH27">
        <v>1.5289399999999999E-3</v>
      </c>
      <c r="CI27">
        <v>100.164</v>
      </c>
      <c r="CJ27">
        <v>0.90006900000000001</v>
      </c>
      <c r="CK27">
        <v>9.9931300000000001E-2</v>
      </c>
      <c r="CL27">
        <v>0</v>
      </c>
      <c r="CM27">
        <v>748.61</v>
      </c>
      <c r="CN27">
        <v>4.9998399999999998</v>
      </c>
      <c r="CO27">
        <v>712.91600000000005</v>
      </c>
      <c r="CP27">
        <v>875.221</v>
      </c>
      <c r="CQ27">
        <v>37.25</v>
      </c>
      <c r="CR27">
        <v>41.375</v>
      </c>
      <c r="CS27">
        <v>39.436999999999998</v>
      </c>
      <c r="CT27">
        <v>40.625</v>
      </c>
      <c r="CU27">
        <v>39.186999999999998</v>
      </c>
      <c r="CV27">
        <v>85.65</v>
      </c>
      <c r="CW27">
        <v>9.51</v>
      </c>
      <c r="CX27">
        <v>0</v>
      </c>
      <c r="CY27">
        <v>120.09999990463299</v>
      </c>
      <c r="CZ27">
        <v>0</v>
      </c>
      <c r="DA27">
        <v>749.14296000000002</v>
      </c>
      <c r="DB27">
        <v>-2.9636153780478902</v>
      </c>
      <c r="DC27">
        <v>-4.9685384518626003</v>
      </c>
      <c r="DD27">
        <v>712.10879999999997</v>
      </c>
      <c r="DE27">
        <v>15</v>
      </c>
      <c r="DF27">
        <v>1600089658</v>
      </c>
      <c r="DG27" t="s">
        <v>333</v>
      </c>
      <c r="DH27">
        <v>1600089643</v>
      </c>
      <c r="DI27">
        <v>1600089658</v>
      </c>
      <c r="DJ27">
        <v>11</v>
      </c>
      <c r="DK27">
        <v>-0.02</v>
      </c>
      <c r="DL27">
        <v>1E-3</v>
      </c>
      <c r="DM27">
        <v>0.46200000000000002</v>
      </c>
      <c r="DN27">
        <v>-0.113</v>
      </c>
      <c r="DO27">
        <v>400</v>
      </c>
      <c r="DP27">
        <v>13</v>
      </c>
      <c r="DQ27">
        <v>0.22</v>
      </c>
      <c r="DR27">
        <v>0.02</v>
      </c>
      <c r="DS27">
        <v>-7.2574662500000002</v>
      </c>
      <c r="DT27">
        <v>6.7561350844341601E-3</v>
      </c>
      <c r="DU27">
        <v>1.8663297630308998E-2</v>
      </c>
      <c r="DV27">
        <v>1</v>
      </c>
      <c r="DW27">
        <v>749.29267647058805</v>
      </c>
      <c r="DX27">
        <v>-2.6232121724442599</v>
      </c>
      <c r="DY27">
        <v>0.30947381535042801</v>
      </c>
      <c r="DZ27">
        <v>0</v>
      </c>
      <c r="EA27">
        <v>3.8646664999999998</v>
      </c>
      <c r="EB27">
        <v>-0.12167437148217999</v>
      </c>
      <c r="EC27">
        <v>1.17452672489817E-2</v>
      </c>
      <c r="ED27">
        <v>0</v>
      </c>
      <c r="EE27">
        <v>1</v>
      </c>
      <c r="EF27">
        <v>3</v>
      </c>
      <c r="EG27" t="s">
        <v>286</v>
      </c>
      <c r="EH27">
        <v>100</v>
      </c>
      <c r="EI27">
        <v>100</v>
      </c>
      <c r="EJ27">
        <v>0.46200000000000002</v>
      </c>
      <c r="EK27">
        <v>-0.11260000000000001</v>
      </c>
      <c r="EL27">
        <v>0.46150000000000102</v>
      </c>
      <c r="EM27">
        <v>0</v>
      </c>
      <c r="EN27">
        <v>0</v>
      </c>
      <c r="EO27">
        <v>0</v>
      </c>
      <c r="EP27">
        <v>-0.112509999999999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1.2</v>
      </c>
      <c r="EY27">
        <v>1</v>
      </c>
      <c r="EZ27">
        <v>2</v>
      </c>
      <c r="FA27">
        <v>440.04</v>
      </c>
      <c r="FB27">
        <v>505.68099999999998</v>
      </c>
      <c r="FC27">
        <v>22.639500000000002</v>
      </c>
      <c r="FD27">
        <v>25.647400000000001</v>
      </c>
      <c r="FE27">
        <v>30.0001</v>
      </c>
      <c r="FF27">
        <v>25.607500000000002</v>
      </c>
      <c r="FG27">
        <v>25.573499999999999</v>
      </c>
      <c r="FH27">
        <v>21.276900000000001</v>
      </c>
      <c r="FI27">
        <v>-30</v>
      </c>
      <c r="FJ27">
        <v>-30</v>
      </c>
      <c r="FK27">
        <v>22.64</v>
      </c>
      <c r="FL27">
        <v>400</v>
      </c>
      <c r="FM27">
        <v>0</v>
      </c>
      <c r="FN27">
        <v>102.64700000000001</v>
      </c>
      <c r="FO27">
        <v>102.209</v>
      </c>
    </row>
    <row r="28" spans="1:171" x14ac:dyDescent="0.35">
      <c r="A28">
        <v>11</v>
      </c>
      <c r="B28">
        <v>1600089836.5</v>
      </c>
      <c r="C28">
        <v>3649.5</v>
      </c>
      <c r="D28" t="s">
        <v>334</v>
      </c>
      <c r="E28" t="s">
        <v>335</v>
      </c>
      <c r="F28">
        <v>1600089836.5</v>
      </c>
      <c r="G28">
        <f t="shared" si="0"/>
        <v>3.010921210155957E-3</v>
      </c>
      <c r="H28">
        <f t="shared" si="1"/>
        <v>1.961803444948498</v>
      </c>
      <c r="I28">
        <f t="shared" si="2"/>
        <v>396.25599999999997</v>
      </c>
      <c r="J28">
        <f t="shared" si="3"/>
        <v>377.83505886027098</v>
      </c>
      <c r="K28">
        <f t="shared" si="4"/>
        <v>38.635932005620582</v>
      </c>
      <c r="L28">
        <f t="shared" si="5"/>
        <v>40.519585236480005</v>
      </c>
      <c r="M28">
        <f t="shared" si="6"/>
        <v>0.2839525646902743</v>
      </c>
      <c r="N28">
        <f t="shared" si="7"/>
        <v>2.9641109449821883</v>
      </c>
      <c r="O28">
        <f t="shared" si="8"/>
        <v>0.2696597496445865</v>
      </c>
      <c r="P28">
        <f t="shared" si="9"/>
        <v>0.16976152385945575</v>
      </c>
      <c r="Q28">
        <f t="shared" si="10"/>
        <v>8.235500181929547</v>
      </c>
      <c r="R28">
        <f t="shared" si="11"/>
        <v>23.266442304055104</v>
      </c>
      <c r="S28">
        <f t="shared" si="12"/>
        <v>23.1206</v>
      </c>
      <c r="T28">
        <f t="shared" si="13"/>
        <v>2.8403699136914868</v>
      </c>
      <c r="U28">
        <f t="shared" si="14"/>
        <v>57.585764299893562</v>
      </c>
      <c r="V28">
        <f t="shared" si="15"/>
        <v>1.7240988624480003</v>
      </c>
      <c r="W28">
        <f t="shared" si="16"/>
        <v>2.9939671434580353</v>
      </c>
      <c r="X28">
        <f t="shared" si="17"/>
        <v>1.1162710512434866</v>
      </c>
      <c r="Y28">
        <f t="shared" si="18"/>
        <v>-132.78162536787769</v>
      </c>
      <c r="Z28">
        <f t="shared" si="19"/>
        <v>139.63424422852557</v>
      </c>
      <c r="AA28">
        <f t="shared" si="20"/>
        <v>9.8205626344314698</v>
      </c>
      <c r="AB28">
        <f t="shared" si="21"/>
        <v>24.9086816770089</v>
      </c>
      <c r="AC28">
        <v>48</v>
      </c>
      <c r="AD28">
        <v>10</v>
      </c>
      <c r="AE28">
        <f t="shared" si="22"/>
        <v>1</v>
      </c>
      <c r="AF28">
        <f t="shared" si="23"/>
        <v>0</v>
      </c>
      <c r="AG28">
        <f t="shared" si="24"/>
        <v>54475.499317460526</v>
      </c>
      <c r="AH28" t="s">
        <v>284</v>
      </c>
      <c r="AI28">
        <v>10184.4</v>
      </c>
      <c r="AJ28">
        <v>668.63279999999997</v>
      </c>
      <c r="AK28">
        <v>3168.53</v>
      </c>
      <c r="AL28">
        <f t="shared" si="25"/>
        <v>2499.8972000000003</v>
      </c>
      <c r="AM28">
        <f t="shared" si="26"/>
        <v>0.7889769703932108</v>
      </c>
      <c r="AN28">
        <v>-1.26947487616929</v>
      </c>
      <c r="AO28" t="s">
        <v>336</v>
      </c>
      <c r="AP28">
        <v>10186.6</v>
      </c>
      <c r="AQ28">
        <v>720.20428000000004</v>
      </c>
      <c r="AR28">
        <v>2648.34</v>
      </c>
      <c r="AS28">
        <f t="shared" si="27"/>
        <v>0.72805444920214168</v>
      </c>
      <c r="AT28">
        <v>0.5</v>
      </c>
      <c r="AU28">
        <f t="shared" si="28"/>
        <v>42.147108309577476</v>
      </c>
      <c r="AV28">
        <f t="shared" si="29"/>
        <v>1.961803444948498</v>
      </c>
      <c r="AW28">
        <f t="shared" si="30"/>
        <v>15.342694862896218</v>
      </c>
      <c r="AX28">
        <f t="shared" si="31"/>
        <v>0.72978545050862054</v>
      </c>
      <c r="AY28">
        <f t="shared" si="32"/>
        <v>7.666666707911525E-2</v>
      </c>
      <c r="AZ28">
        <f t="shared" si="33"/>
        <v>0.19642115438350061</v>
      </c>
      <c r="BA28" t="s">
        <v>337</v>
      </c>
      <c r="BB28">
        <v>715.62</v>
      </c>
      <c r="BC28">
        <f t="shared" si="34"/>
        <v>1932.7200000000003</v>
      </c>
      <c r="BD28">
        <f t="shared" si="35"/>
        <v>0.99762806821474392</v>
      </c>
      <c r="BE28">
        <f t="shared" si="36"/>
        <v>0.21207056108866612</v>
      </c>
      <c r="BF28">
        <f t="shared" si="37"/>
        <v>0.97394994572934823</v>
      </c>
      <c r="BG28">
        <f t="shared" si="38"/>
        <v>0.20808455643696069</v>
      </c>
      <c r="BH28">
        <f t="shared" si="39"/>
        <v>0.99127791655977815</v>
      </c>
      <c r="BI28">
        <f t="shared" si="40"/>
        <v>8.7220834402218506E-3</v>
      </c>
      <c r="BJ28">
        <f t="shared" si="41"/>
        <v>50.014400000000002</v>
      </c>
      <c r="BK28">
        <f t="shared" si="42"/>
        <v>42.147108309577476</v>
      </c>
      <c r="BL28">
        <f t="shared" si="43"/>
        <v>0.84269946874455104</v>
      </c>
      <c r="BM28">
        <f t="shared" si="44"/>
        <v>0.19539893748910214</v>
      </c>
      <c r="BN28">
        <v>6</v>
      </c>
      <c r="BO28">
        <v>0.5</v>
      </c>
      <c r="BP28" t="s">
        <v>285</v>
      </c>
      <c r="BQ28">
        <v>1600089836.5</v>
      </c>
      <c r="BR28">
        <v>396.25599999999997</v>
      </c>
      <c r="BS28">
        <v>400.04199999999997</v>
      </c>
      <c r="BT28">
        <v>16.860600000000002</v>
      </c>
      <c r="BU28">
        <v>13.308299999999999</v>
      </c>
      <c r="BV28">
        <v>395.714</v>
      </c>
      <c r="BW28">
        <v>16.975000000000001</v>
      </c>
      <c r="BX28">
        <v>499.98399999999998</v>
      </c>
      <c r="BY28">
        <v>102.15600000000001</v>
      </c>
      <c r="BZ28">
        <v>0.10008</v>
      </c>
      <c r="CA28">
        <v>23.994399999999999</v>
      </c>
      <c r="CB28">
        <v>23.1206</v>
      </c>
      <c r="CC28">
        <v>999.9</v>
      </c>
      <c r="CD28">
        <v>0</v>
      </c>
      <c r="CE28">
        <v>0</v>
      </c>
      <c r="CF28">
        <v>9983.1200000000008</v>
      </c>
      <c r="CG28">
        <v>0</v>
      </c>
      <c r="CH28">
        <v>1.5289399999999999E-3</v>
      </c>
      <c r="CI28">
        <v>50.014400000000002</v>
      </c>
      <c r="CJ28">
        <v>0.89994499999999999</v>
      </c>
      <c r="CK28">
        <v>0.10005500000000001</v>
      </c>
      <c r="CL28">
        <v>0</v>
      </c>
      <c r="CM28">
        <v>721.30200000000002</v>
      </c>
      <c r="CN28">
        <v>4.9998399999999998</v>
      </c>
      <c r="CO28">
        <v>327.36200000000002</v>
      </c>
      <c r="CP28">
        <v>413.98200000000003</v>
      </c>
      <c r="CQ28">
        <v>36.811999999999998</v>
      </c>
      <c r="CR28">
        <v>41.061999999999998</v>
      </c>
      <c r="CS28">
        <v>39.061999999999998</v>
      </c>
      <c r="CT28">
        <v>40.375</v>
      </c>
      <c r="CU28">
        <v>38.875</v>
      </c>
      <c r="CV28">
        <v>40.51</v>
      </c>
      <c r="CW28">
        <v>4.5</v>
      </c>
      <c r="CX28">
        <v>0</v>
      </c>
      <c r="CY28">
        <v>120.10000014305101</v>
      </c>
      <c r="CZ28">
        <v>0</v>
      </c>
      <c r="DA28">
        <v>720.20428000000004</v>
      </c>
      <c r="DB28">
        <v>7.8790769077880496</v>
      </c>
      <c r="DC28">
        <v>3.1403077039649601</v>
      </c>
      <c r="DD28">
        <v>327.03827999999999</v>
      </c>
      <c r="DE28">
        <v>15</v>
      </c>
      <c r="DF28">
        <v>1600089771.5</v>
      </c>
      <c r="DG28" t="s">
        <v>338</v>
      </c>
      <c r="DH28">
        <v>1600089767.5</v>
      </c>
      <c r="DI28">
        <v>1600089771.5</v>
      </c>
      <c r="DJ28">
        <v>12</v>
      </c>
      <c r="DK28">
        <v>8.1000000000000003E-2</v>
      </c>
      <c r="DL28">
        <v>-2E-3</v>
      </c>
      <c r="DM28">
        <v>0.54200000000000004</v>
      </c>
      <c r="DN28">
        <v>-0.114</v>
      </c>
      <c r="DO28">
        <v>400</v>
      </c>
      <c r="DP28">
        <v>13</v>
      </c>
      <c r="DQ28">
        <v>0.39</v>
      </c>
      <c r="DR28">
        <v>0.02</v>
      </c>
      <c r="DS28">
        <v>-3.7135470000000002</v>
      </c>
      <c r="DT28">
        <v>-5.9937861163217997E-2</v>
      </c>
      <c r="DU28">
        <v>2.0848081110740199E-2</v>
      </c>
      <c r="DV28">
        <v>1</v>
      </c>
      <c r="DW28">
        <v>719.73206060606105</v>
      </c>
      <c r="DX28">
        <v>7.5441897920825003</v>
      </c>
      <c r="DY28">
        <v>0.73959841434979301</v>
      </c>
      <c r="DZ28">
        <v>0</v>
      </c>
      <c r="EA28">
        <v>3.5850905000000002</v>
      </c>
      <c r="EB28">
        <v>-0.17643084427767899</v>
      </c>
      <c r="EC28">
        <v>1.7017212014604498E-2</v>
      </c>
      <c r="ED28">
        <v>0</v>
      </c>
      <c r="EE28">
        <v>1</v>
      </c>
      <c r="EF28">
        <v>3</v>
      </c>
      <c r="EG28" t="s">
        <v>286</v>
      </c>
      <c r="EH28">
        <v>100</v>
      </c>
      <c r="EI28">
        <v>100</v>
      </c>
      <c r="EJ28">
        <v>0.54200000000000004</v>
      </c>
      <c r="EK28">
        <v>-0.1144</v>
      </c>
      <c r="EL28">
        <v>0.54204999999996095</v>
      </c>
      <c r="EM28">
        <v>0</v>
      </c>
      <c r="EN28">
        <v>0</v>
      </c>
      <c r="EO28">
        <v>0</v>
      </c>
      <c r="EP28">
        <v>-0.114434999999999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1.1000000000000001</v>
      </c>
      <c r="EY28">
        <v>1.1000000000000001</v>
      </c>
      <c r="EZ28">
        <v>2</v>
      </c>
      <c r="FA28">
        <v>440.16699999999997</v>
      </c>
      <c r="FB28">
        <v>505.29300000000001</v>
      </c>
      <c r="FC28">
        <v>22.639800000000001</v>
      </c>
      <c r="FD28">
        <v>25.660299999999999</v>
      </c>
      <c r="FE28">
        <v>30.0002</v>
      </c>
      <c r="FF28">
        <v>25.629000000000001</v>
      </c>
      <c r="FG28">
        <v>25.5962</v>
      </c>
      <c r="FH28">
        <v>21.276900000000001</v>
      </c>
      <c r="FI28">
        <v>-30</v>
      </c>
      <c r="FJ28">
        <v>-30</v>
      </c>
      <c r="FK28">
        <v>22.64</v>
      </c>
      <c r="FL28">
        <v>400</v>
      </c>
      <c r="FM28">
        <v>0</v>
      </c>
      <c r="FN28">
        <v>102.63500000000001</v>
      </c>
      <c r="FO28">
        <v>102.212</v>
      </c>
    </row>
    <row r="29" spans="1:171" x14ac:dyDescent="0.35">
      <c r="A29">
        <v>12</v>
      </c>
      <c r="B29">
        <v>1600089957</v>
      </c>
      <c r="C29">
        <v>3770</v>
      </c>
      <c r="D29" t="s">
        <v>339</v>
      </c>
      <c r="E29" t="s">
        <v>340</v>
      </c>
      <c r="F29">
        <v>1600089957</v>
      </c>
      <c r="G29">
        <f t="shared" si="0"/>
        <v>2.689091205863883E-3</v>
      </c>
      <c r="H29">
        <f t="shared" si="1"/>
        <v>-0.99618097973750797</v>
      </c>
      <c r="I29">
        <f t="shared" si="2"/>
        <v>399.89100000000002</v>
      </c>
      <c r="J29">
        <f t="shared" si="3"/>
        <v>399.35847710950719</v>
      </c>
      <c r="K29">
        <f t="shared" si="4"/>
        <v>40.836856744855041</v>
      </c>
      <c r="L29">
        <f t="shared" si="5"/>
        <v>40.891310480630999</v>
      </c>
      <c r="M29">
        <f t="shared" si="6"/>
        <v>0.24493676535159514</v>
      </c>
      <c r="N29">
        <f t="shared" si="7"/>
        <v>2.9632268664453001</v>
      </c>
      <c r="O29">
        <f t="shared" si="8"/>
        <v>0.23421917053468336</v>
      </c>
      <c r="P29">
        <f t="shared" si="9"/>
        <v>0.14731083255993568</v>
      </c>
      <c r="Q29">
        <f t="shared" si="10"/>
        <v>1.9948084861285743E-3</v>
      </c>
      <c r="R29">
        <f t="shared" si="11"/>
        <v>23.252357472942219</v>
      </c>
      <c r="S29">
        <f t="shared" si="12"/>
        <v>23.1159</v>
      </c>
      <c r="T29">
        <f t="shared" si="13"/>
        <v>2.8395627464164543</v>
      </c>
      <c r="U29">
        <f t="shared" si="14"/>
        <v>56.664578443675509</v>
      </c>
      <c r="V29">
        <f t="shared" si="15"/>
        <v>1.6915619868784002</v>
      </c>
      <c r="W29">
        <f t="shared" si="16"/>
        <v>2.9852193969109115</v>
      </c>
      <c r="X29">
        <f t="shared" si="17"/>
        <v>1.1480007595380541</v>
      </c>
      <c r="Y29">
        <f t="shared" si="18"/>
        <v>-118.58892217859724</v>
      </c>
      <c r="Z29">
        <f t="shared" si="19"/>
        <v>132.56344336638824</v>
      </c>
      <c r="AA29">
        <f t="shared" si="20"/>
        <v>9.3235297223955733</v>
      </c>
      <c r="AB29">
        <f t="shared" si="21"/>
        <v>23.300045718672706</v>
      </c>
      <c r="AC29">
        <v>48</v>
      </c>
      <c r="AD29">
        <v>10</v>
      </c>
      <c r="AE29">
        <f t="shared" si="22"/>
        <v>1</v>
      </c>
      <c r="AF29">
        <f t="shared" si="23"/>
        <v>0</v>
      </c>
      <c r="AG29">
        <f t="shared" si="24"/>
        <v>54458.247518439901</v>
      </c>
      <c r="AH29" t="s">
        <v>341</v>
      </c>
      <c r="AI29">
        <v>10187.799999999999</v>
      </c>
      <c r="AJ29">
        <v>678.2328</v>
      </c>
      <c r="AK29">
        <v>2932.06</v>
      </c>
      <c r="AL29">
        <f t="shared" si="25"/>
        <v>2253.8271999999997</v>
      </c>
      <c r="AM29">
        <f t="shared" si="26"/>
        <v>0.76868386049398707</v>
      </c>
      <c r="AN29">
        <v>-0.99618097973750797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-0.99618097973750797</v>
      </c>
      <c r="AW29" t="e">
        <f t="shared" si="30"/>
        <v>#DIV/0!</v>
      </c>
      <c r="AX29" t="e">
        <f t="shared" si="31"/>
        <v>#DIV/0!</v>
      </c>
      <c r="AY29">
        <f t="shared" si="32"/>
        <v>0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1.300924933375549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1600089957</v>
      </c>
      <c r="BR29">
        <v>399.89100000000002</v>
      </c>
      <c r="BS29">
        <v>399.98599999999999</v>
      </c>
      <c r="BT29">
        <v>16.542400000000001</v>
      </c>
      <c r="BU29">
        <v>13.3687</v>
      </c>
      <c r="BV29">
        <v>399.32600000000002</v>
      </c>
      <c r="BW29">
        <v>16.6571</v>
      </c>
      <c r="BX29">
        <v>499.97300000000001</v>
      </c>
      <c r="BY29">
        <v>102.15600000000001</v>
      </c>
      <c r="BZ29">
        <v>0.10014099999999999</v>
      </c>
      <c r="CA29">
        <v>23.945699999999999</v>
      </c>
      <c r="CB29">
        <v>23.1159</v>
      </c>
      <c r="CC29">
        <v>999.9</v>
      </c>
      <c r="CD29">
        <v>0</v>
      </c>
      <c r="CE29">
        <v>0</v>
      </c>
      <c r="CF29">
        <v>9978.1200000000008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678.32</v>
      </c>
      <c r="CN29">
        <v>4.9998399999999998E-2</v>
      </c>
      <c r="CO29">
        <v>-6.04</v>
      </c>
      <c r="CP29">
        <v>-1.71</v>
      </c>
      <c r="CQ29">
        <v>36.311999999999998</v>
      </c>
      <c r="CR29">
        <v>40.75</v>
      </c>
      <c r="CS29">
        <v>38.686999999999998</v>
      </c>
      <c r="CT29">
        <v>39.936999999999998</v>
      </c>
      <c r="CU29">
        <v>38.25</v>
      </c>
      <c r="CV29">
        <v>0</v>
      </c>
      <c r="CW29">
        <v>0</v>
      </c>
      <c r="CX29">
        <v>0</v>
      </c>
      <c r="CY29">
        <v>119.700000047684</v>
      </c>
      <c r="CZ29">
        <v>0</v>
      </c>
      <c r="DA29">
        <v>678.2328</v>
      </c>
      <c r="DB29">
        <v>2.7576923222955001</v>
      </c>
      <c r="DC29">
        <v>-12.353077189473201</v>
      </c>
      <c r="DD29">
        <v>-4.7864000000000004</v>
      </c>
      <c r="DE29">
        <v>15</v>
      </c>
      <c r="DF29">
        <v>1600089891</v>
      </c>
      <c r="DG29" t="s">
        <v>343</v>
      </c>
      <c r="DH29">
        <v>1600089884</v>
      </c>
      <c r="DI29">
        <v>1600089891</v>
      </c>
      <c r="DJ29">
        <v>13</v>
      </c>
      <c r="DK29">
        <v>2.1999999999999999E-2</v>
      </c>
      <c r="DL29">
        <v>0</v>
      </c>
      <c r="DM29">
        <v>0.56399999999999995</v>
      </c>
      <c r="DN29">
        <v>-0.115</v>
      </c>
      <c r="DO29">
        <v>400</v>
      </c>
      <c r="DP29">
        <v>13</v>
      </c>
      <c r="DQ29">
        <v>0.34</v>
      </c>
      <c r="DR29">
        <v>0.03</v>
      </c>
      <c r="DS29">
        <v>-0.2020248</v>
      </c>
      <c r="DT29">
        <v>0.33422694934334102</v>
      </c>
      <c r="DU29">
        <v>4.2400757252200098E-2</v>
      </c>
      <c r="DV29">
        <v>1</v>
      </c>
      <c r="DW29">
        <v>678.47529411764697</v>
      </c>
      <c r="DX29">
        <v>-1.63770076077834</v>
      </c>
      <c r="DY29">
        <v>1.35676135856054</v>
      </c>
      <c r="DZ29">
        <v>0</v>
      </c>
      <c r="EA29">
        <v>3.2094680000000002</v>
      </c>
      <c r="EB29">
        <v>-0.22419534709192901</v>
      </c>
      <c r="EC29">
        <v>2.15863315781075E-2</v>
      </c>
      <c r="ED29">
        <v>0</v>
      </c>
      <c r="EE29">
        <v>1</v>
      </c>
      <c r="EF29">
        <v>3</v>
      </c>
      <c r="EG29" t="s">
        <v>286</v>
      </c>
      <c r="EH29">
        <v>100</v>
      </c>
      <c r="EI29">
        <v>100</v>
      </c>
      <c r="EJ29">
        <v>0.56499999999999995</v>
      </c>
      <c r="EK29">
        <v>-0.1147</v>
      </c>
      <c r="EL29">
        <v>0.56439999999997803</v>
      </c>
      <c r="EM29">
        <v>0</v>
      </c>
      <c r="EN29">
        <v>0</v>
      </c>
      <c r="EO29">
        <v>0</v>
      </c>
      <c r="EP29">
        <v>-0.114695000000001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1.2</v>
      </c>
      <c r="EY29">
        <v>1.1000000000000001</v>
      </c>
      <c r="EZ29">
        <v>2</v>
      </c>
      <c r="FA29">
        <v>439.99299999999999</v>
      </c>
      <c r="FB29">
        <v>504.892</v>
      </c>
      <c r="FC29">
        <v>22.639800000000001</v>
      </c>
      <c r="FD29">
        <v>25.6798</v>
      </c>
      <c r="FE29">
        <v>30</v>
      </c>
      <c r="FF29">
        <v>25.650500000000001</v>
      </c>
      <c r="FG29">
        <v>25.619499999999999</v>
      </c>
      <c r="FH29">
        <v>21.278300000000002</v>
      </c>
      <c r="FI29">
        <v>-30</v>
      </c>
      <c r="FJ29">
        <v>-30</v>
      </c>
      <c r="FK29">
        <v>22.64</v>
      </c>
      <c r="FL29">
        <v>400</v>
      </c>
      <c r="FM29">
        <v>0</v>
      </c>
      <c r="FN29">
        <v>102.627</v>
      </c>
      <c r="FO29">
        <v>102.21299999999999</v>
      </c>
    </row>
    <row r="30" spans="1:171" x14ac:dyDescent="0.35">
      <c r="A30">
        <v>13</v>
      </c>
      <c r="B30">
        <v>1600091436.5999999</v>
      </c>
      <c r="C30">
        <v>5249.5999999046298</v>
      </c>
      <c r="D30" t="s">
        <v>344</v>
      </c>
      <c r="E30" t="s">
        <v>345</v>
      </c>
      <c r="F30">
        <v>1600091436.5999999</v>
      </c>
      <c r="G30">
        <f t="shared" si="0"/>
        <v>8.8508121085570878E-4</v>
      </c>
      <c r="H30">
        <f t="shared" si="1"/>
        <v>-1.0347509760164639</v>
      </c>
      <c r="I30">
        <f t="shared" si="2"/>
        <v>400.82100000000003</v>
      </c>
      <c r="J30">
        <f t="shared" si="3"/>
        <v>416.91161233269656</v>
      </c>
      <c r="K30">
        <f t="shared" si="4"/>
        <v>42.63670517989739</v>
      </c>
      <c r="L30">
        <f t="shared" si="5"/>
        <v>40.991150885176204</v>
      </c>
      <c r="M30">
        <f t="shared" si="6"/>
        <v>6.7632793379969469E-2</v>
      </c>
      <c r="N30">
        <f t="shared" si="7"/>
        <v>2.9681834453530334</v>
      </c>
      <c r="O30">
        <f t="shared" si="8"/>
        <v>6.6788179786781143E-2</v>
      </c>
      <c r="P30">
        <f t="shared" si="9"/>
        <v>4.1817618668828493E-2</v>
      </c>
      <c r="Q30">
        <f t="shared" si="10"/>
        <v>1.9948084861285743E-3</v>
      </c>
      <c r="R30">
        <f t="shared" si="11"/>
        <v>23.527929872679259</v>
      </c>
      <c r="S30">
        <f t="shared" si="12"/>
        <v>23.223700000000001</v>
      </c>
      <c r="T30">
        <f t="shared" si="13"/>
        <v>2.8581266363045725</v>
      </c>
      <c r="U30">
        <f t="shared" si="14"/>
        <v>51.907380312667762</v>
      </c>
      <c r="V30">
        <f t="shared" si="15"/>
        <v>1.53195376996156</v>
      </c>
      <c r="W30">
        <f t="shared" si="16"/>
        <v>2.9513216824538793</v>
      </c>
      <c r="X30">
        <f t="shared" si="17"/>
        <v>1.3261728663430126</v>
      </c>
      <c r="Y30">
        <f t="shared" si="18"/>
        <v>-39.032081398736757</v>
      </c>
      <c r="Z30">
        <f t="shared" si="19"/>
        <v>85.147017612514858</v>
      </c>
      <c r="AA30">
        <f t="shared" si="20"/>
        <v>5.9761200270529047</v>
      </c>
      <c r="AB30">
        <f t="shared" si="21"/>
        <v>52.093051049317133</v>
      </c>
      <c r="AC30">
        <v>48</v>
      </c>
      <c r="AD30">
        <v>10</v>
      </c>
      <c r="AE30">
        <f t="shared" si="22"/>
        <v>1</v>
      </c>
      <c r="AF30">
        <f t="shared" si="23"/>
        <v>0</v>
      </c>
      <c r="AG30">
        <f t="shared" si="24"/>
        <v>54640.334903387658</v>
      </c>
      <c r="AH30" t="s">
        <v>346</v>
      </c>
      <c r="AI30">
        <v>10192.6</v>
      </c>
      <c r="AJ30">
        <v>673.227692307692</v>
      </c>
      <c r="AK30">
        <v>3170.67</v>
      </c>
      <c r="AL30">
        <f t="shared" si="25"/>
        <v>2497.4423076923081</v>
      </c>
      <c r="AM30">
        <f t="shared" si="26"/>
        <v>0.78767021093090983</v>
      </c>
      <c r="AN30">
        <v>-1.03475097601642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-1.0347509760164639</v>
      </c>
      <c r="AW30" t="e">
        <f t="shared" si="30"/>
        <v>#DIV/0!</v>
      </c>
      <c r="AX30" t="e">
        <f t="shared" si="31"/>
        <v>#DIV/0!</v>
      </c>
      <c r="AY30">
        <f t="shared" si="32"/>
        <v>-2.0936974123550257E-12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1.2695668645614357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1600091436.5999999</v>
      </c>
      <c r="BR30">
        <v>400.82100000000003</v>
      </c>
      <c r="BS30">
        <v>400.005</v>
      </c>
      <c r="BT30">
        <v>14.979799999999999</v>
      </c>
      <c r="BU30">
        <v>13.9336</v>
      </c>
      <c r="BV30">
        <v>400.10399999999998</v>
      </c>
      <c r="BW30">
        <v>15.0945</v>
      </c>
      <c r="BX30">
        <v>499.99400000000003</v>
      </c>
      <c r="BY30">
        <v>102.16800000000001</v>
      </c>
      <c r="BZ30">
        <v>9.9972199999999997E-2</v>
      </c>
      <c r="CA30">
        <v>23.755800000000001</v>
      </c>
      <c r="CB30">
        <v>23.223700000000001</v>
      </c>
      <c r="CC30">
        <v>999.9</v>
      </c>
      <c r="CD30">
        <v>0</v>
      </c>
      <c r="CE30">
        <v>0</v>
      </c>
      <c r="CF30">
        <v>10005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674.24</v>
      </c>
      <c r="CN30">
        <v>4.9998399999999998E-2</v>
      </c>
      <c r="CO30">
        <v>-18.32</v>
      </c>
      <c r="CP30">
        <v>-4.1900000000000004</v>
      </c>
      <c r="CQ30">
        <v>33.811999999999998</v>
      </c>
      <c r="CR30">
        <v>38.375</v>
      </c>
      <c r="CS30">
        <v>36.125</v>
      </c>
      <c r="CT30">
        <v>37.811999999999998</v>
      </c>
      <c r="CU30">
        <v>35.936999999999998</v>
      </c>
      <c r="CV30">
        <v>0</v>
      </c>
      <c r="CW30">
        <v>0</v>
      </c>
      <c r="CX30">
        <v>0</v>
      </c>
      <c r="CY30">
        <v>1479.0999999046301</v>
      </c>
      <c r="CZ30">
        <v>0</v>
      </c>
      <c r="DA30">
        <v>673.227692307692</v>
      </c>
      <c r="DB30">
        <v>-5.48170935510091</v>
      </c>
      <c r="DC30">
        <v>15.4834187091282</v>
      </c>
      <c r="DD30">
        <v>-16.262692307692301</v>
      </c>
      <c r="DE30">
        <v>15</v>
      </c>
      <c r="DF30">
        <v>1600091457.0999999</v>
      </c>
      <c r="DG30" t="s">
        <v>347</v>
      </c>
      <c r="DH30">
        <v>1600091457.0999999</v>
      </c>
      <c r="DI30">
        <v>1600089891</v>
      </c>
      <c r="DJ30">
        <v>14</v>
      </c>
      <c r="DK30">
        <v>0.152</v>
      </c>
      <c r="DL30">
        <v>0</v>
      </c>
      <c r="DM30">
        <v>0.71699999999999997</v>
      </c>
      <c r="DN30">
        <v>-0.115</v>
      </c>
      <c r="DO30">
        <v>400</v>
      </c>
      <c r="DP30">
        <v>13</v>
      </c>
      <c r="DQ30">
        <v>0.46</v>
      </c>
      <c r="DR30">
        <v>0.03</v>
      </c>
      <c r="DS30">
        <v>0.62558509756097602</v>
      </c>
      <c r="DT30">
        <v>0.16112609059233601</v>
      </c>
      <c r="DU30">
        <v>2.63765219223875E-2</v>
      </c>
      <c r="DV30">
        <v>1</v>
      </c>
      <c r="DW30">
        <v>673.48242424242403</v>
      </c>
      <c r="DX30">
        <v>-5.2460226156741001</v>
      </c>
      <c r="DY30">
        <v>2.1847405092471801</v>
      </c>
      <c r="DZ30">
        <v>0</v>
      </c>
      <c r="EA30">
        <v>1.0434509756097601</v>
      </c>
      <c r="EB30">
        <v>1.39467595818813E-2</v>
      </c>
      <c r="EC30">
        <v>1.6407624712949599E-3</v>
      </c>
      <c r="ED30">
        <v>1</v>
      </c>
      <c r="EE30">
        <v>2</v>
      </c>
      <c r="EF30">
        <v>3</v>
      </c>
      <c r="EG30" t="s">
        <v>298</v>
      </c>
      <c r="EH30">
        <v>100</v>
      </c>
      <c r="EI30">
        <v>100</v>
      </c>
      <c r="EJ30">
        <v>0.71699999999999997</v>
      </c>
      <c r="EK30">
        <v>-0.1147</v>
      </c>
      <c r="EL30">
        <v>0.56439999999997803</v>
      </c>
      <c r="EM30">
        <v>0</v>
      </c>
      <c r="EN30">
        <v>0</v>
      </c>
      <c r="EO30">
        <v>0</v>
      </c>
      <c r="EP30">
        <v>-0.114695000000001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25.9</v>
      </c>
      <c r="EY30">
        <v>25.8</v>
      </c>
      <c r="EZ30">
        <v>2</v>
      </c>
      <c r="FA30">
        <v>439.76299999999998</v>
      </c>
      <c r="FB30">
        <v>500.36200000000002</v>
      </c>
      <c r="FC30">
        <v>22.6403</v>
      </c>
      <c r="FD30">
        <v>25.903600000000001</v>
      </c>
      <c r="FE30">
        <v>30</v>
      </c>
      <c r="FF30">
        <v>25.886700000000001</v>
      </c>
      <c r="FG30">
        <v>25.859200000000001</v>
      </c>
      <c r="FH30">
        <v>21.293399999999998</v>
      </c>
      <c r="FI30">
        <v>-30</v>
      </c>
      <c r="FJ30">
        <v>-30</v>
      </c>
      <c r="FK30">
        <v>22.64</v>
      </c>
      <c r="FL30">
        <v>400</v>
      </c>
      <c r="FM30">
        <v>0</v>
      </c>
      <c r="FN30">
        <v>102.559</v>
      </c>
      <c r="FO30">
        <v>102.20699999999999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2020-09-14T08:50:03Z</dcterms:created>
  <dcterms:modified xsi:type="dcterms:W3CDTF">2020-09-21T13:58:33Z</dcterms:modified>
</cp:coreProperties>
</file>